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f52c2f640e4ea9/Desktop/2026/"/>
    </mc:Choice>
  </mc:AlternateContent>
  <xr:revisionPtr revIDLastSave="1" documentId="8_{4AF34583-E02F-46C7-AA89-DA7DBAD21D2E}" xr6:coauthVersionLast="47" xr6:coauthVersionMax="47" xr10:uidLastSave="{93687057-AFD8-49C2-9E70-2FF4E0AE215C}"/>
  <bookViews>
    <workbookView xWindow="-120" yWindow="-120" windowWidth="29040" windowHeight="15720" activeTab="1" xr2:uid="{F3D473D5-BD45-4FEB-A51B-23C33EA5FBD5}"/>
  </bookViews>
  <sheets>
    <sheet name="General" sheetId="2" r:id="rId1"/>
    <sheet name="Liquid Fuels" sheetId="3" r:id="rId2"/>
  </sheets>
  <definedNames>
    <definedName name="_xlnm.Print_Area" localSheetId="1">'Liquid Fuels'!$A$1:$Q$29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3" l="1"/>
  <c r="J23" i="3"/>
  <c r="H21" i="3"/>
  <c r="H10" i="3"/>
  <c r="P154" i="2"/>
  <c r="P10" i="3"/>
  <c r="P21" i="3"/>
  <c r="P178" i="2"/>
  <c r="J154" i="2"/>
  <c r="N6" i="3"/>
  <c r="N7" i="3"/>
  <c r="N8" i="3"/>
  <c r="N10" i="3"/>
  <c r="J10" i="3"/>
  <c r="L10" i="3"/>
  <c r="L12" i="3"/>
  <c r="N12" i="3"/>
  <c r="L13" i="3"/>
  <c r="N13" i="3"/>
  <c r="L14" i="3"/>
  <c r="N14" i="3"/>
  <c r="L15" i="3"/>
  <c r="N15" i="3"/>
  <c r="L16" i="3"/>
  <c r="N16" i="3"/>
  <c r="L17" i="3"/>
  <c r="N17" i="3"/>
  <c r="L18" i="3"/>
  <c r="N18" i="3"/>
  <c r="L19" i="3"/>
  <c r="N19" i="3"/>
  <c r="G20" i="3"/>
  <c r="I20" i="3"/>
  <c r="K20" i="3"/>
  <c r="M20" i="3"/>
  <c r="O20" i="3"/>
  <c r="F21" i="3"/>
  <c r="L6" i="2"/>
  <c r="N6" i="2"/>
  <c r="L7" i="2"/>
  <c r="G8" i="2"/>
  <c r="H8" i="2"/>
  <c r="I8" i="2"/>
  <c r="J8" i="2"/>
  <c r="K8" i="2"/>
  <c r="M8" i="2"/>
  <c r="O8" i="2"/>
  <c r="P8" i="2"/>
  <c r="L10" i="2"/>
  <c r="N10" i="2"/>
  <c r="L11" i="2"/>
  <c r="N11" i="2"/>
  <c r="L13" i="2"/>
  <c r="N13" i="2"/>
  <c r="F14" i="2"/>
  <c r="G14" i="2"/>
  <c r="H14" i="2"/>
  <c r="I14" i="2"/>
  <c r="J14" i="2"/>
  <c r="K14" i="2"/>
  <c r="M14" i="2"/>
  <c r="O14" i="2"/>
  <c r="P14" i="2"/>
  <c r="L16" i="2"/>
  <c r="N16" i="2"/>
  <c r="L17" i="2"/>
  <c r="N17" i="2"/>
  <c r="F18" i="2"/>
  <c r="G18" i="2"/>
  <c r="H18" i="2"/>
  <c r="I18" i="2"/>
  <c r="J18" i="2"/>
  <c r="K18" i="2"/>
  <c r="M18" i="2"/>
  <c r="O18" i="2"/>
  <c r="P18" i="2"/>
  <c r="L20" i="2"/>
  <c r="N20" i="2"/>
  <c r="L21" i="2"/>
  <c r="N21" i="2"/>
  <c r="L22" i="2"/>
  <c r="N22" i="2"/>
  <c r="L24" i="2"/>
  <c r="N24" i="2"/>
  <c r="F25" i="2"/>
  <c r="G25" i="2"/>
  <c r="H25" i="2"/>
  <c r="I25" i="2"/>
  <c r="J25" i="2"/>
  <c r="K25" i="2"/>
  <c r="M25" i="2"/>
  <c r="O25" i="2"/>
  <c r="P25" i="2"/>
  <c r="L27" i="2"/>
  <c r="N27" i="2"/>
  <c r="L28" i="2"/>
  <c r="N28" i="2"/>
  <c r="L29" i="2"/>
  <c r="N29" i="2"/>
  <c r="L30" i="2"/>
  <c r="N30" i="2"/>
  <c r="L31" i="2"/>
  <c r="N31" i="2"/>
  <c r="L32" i="2"/>
  <c r="N32" i="2"/>
  <c r="L33" i="2"/>
  <c r="N33" i="2"/>
  <c r="L34" i="2"/>
  <c r="N34" i="2"/>
  <c r="F35" i="2"/>
  <c r="G35" i="2"/>
  <c r="H35" i="2"/>
  <c r="I35" i="2"/>
  <c r="J35" i="2"/>
  <c r="K35" i="2"/>
  <c r="M35" i="2"/>
  <c r="O35" i="2"/>
  <c r="P35" i="2"/>
  <c r="L43" i="2"/>
  <c r="N43" i="2"/>
  <c r="L44" i="2"/>
  <c r="N44" i="2"/>
  <c r="L45" i="2"/>
  <c r="N45" i="2"/>
  <c r="L46" i="2"/>
  <c r="N46" i="2"/>
  <c r="L47" i="2"/>
  <c r="N47" i="2"/>
  <c r="L48" i="2"/>
  <c r="N48" i="2"/>
  <c r="F49" i="2"/>
  <c r="G49" i="2"/>
  <c r="H49" i="2"/>
  <c r="I49" i="2"/>
  <c r="J49" i="2"/>
  <c r="K49" i="2"/>
  <c r="M49" i="2"/>
  <c r="O49" i="2"/>
  <c r="P49" i="2"/>
  <c r="P63" i="2"/>
  <c r="L52" i="2"/>
  <c r="L53" i="2"/>
  <c r="N53" i="2"/>
  <c r="N54" i="2"/>
  <c r="F54" i="2"/>
  <c r="G54" i="2"/>
  <c r="H54" i="2"/>
  <c r="I54" i="2"/>
  <c r="J54" i="2"/>
  <c r="K54" i="2"/>
  <c r="M54" i="2"/>
  <c r="O54" i="2"/>
  <c r="P54" i="2"/>
  <c r="L56" i="2"/>
  <c r="N56" i="2"/>
  <c r="N59" i="2"/>
  <c r="L57" i="2"/>
  <c r="N57" i="2"/>
  <c r="L58" i="2"/>
  <c r="N58" i="2"/>
  <c r="F59" i="2"/>
  <c r="G59" i="2"/>
  <c r="H59" i="2"/>
  <c r="I59" i="2"/>
  <c r="J59" i="2"/>
  <c r="K59" i="2"/>
  <c r="M59" i="2"/>
  <c r="O59" i="2"/>
  <c r="L61" i="2"/>
  <c r="L62" i="2"/>
  <c r="F62" i="2"/>
  <c r="G62" i="2"/>
  <c r="H62" i="2"/>
  <c r="I62" i="2"/>
  <c r="J62" i="2"/>
  <c r="K62" i="2"/>
  <c r="M62" i="2"/>
  <c r="O62" i="2"/>
  <c r="L84" i="2"/>
  <c r="N84" i="2"/>
  <c r="L85" i="2"/>
  <c r="N85" i="2"/>
  <c r="L86" i="2"/>
  <c r="N86" i="2"/>
  <c r="L87" i="2"/>
  <c r="N87" i="2"/>
  <c r="L88" i="2"/>
  <c r="N88" i="2"/>
  <c r="L89" i="2"/>
  <c r="N89" i="2"/>
  <c r="L90" i="2"/>
  <c r="N90" i="2"/>
  <c r="L91" i="2"/>
  <c r="N91" i="2"/>
  <c r="L92" i="2"/>
  <c r="N92" i="2"/>
  <c r="L93" i="2"/>
  <c r="N93" i="2"/>
  <c r="L94" i="2"/>
  <c r="N94" i="2"/>
  <c r="L95" i="2"/>
  <c r="N95" i="2"/>
  <c r="L96" i="2"/>
  <c r="N96" i="2"/>
  <c r="F97" i="2"/>
  <c r="H97" i="2"/>
  <c r="J97" i="2"/>
  <c r="O97" i="2"/>
  <c r="P97" i="2"/>
  <c r="P113" i="2"/>
  <c r="L99" i="2"/>
  <c r="N99" i="2"/>
  <c r="L100" i="2"/>
  <c r="N100" i="2"/>
  <c r="L101" i="2"/>
  <c r="N101" i="2"/>
  <c r="L102" i="2"/>
  <c r="N102" i="2"/>
  <c r="L103" i="2"/>
  <c r="N103" i="2"/>
  <c r="F104" i="2"/>
  <c r="G104" i="2"/>
  <c r="H104" i="2"/>
  <c r="I104" i="2"/>
  <c r="J104" i="2"/>
  <c r="K104" i="2"/>
  <c r="M104" i="2"/>
  <c r="O104" i="2"/>
  <c r="P104" i="2"/>
  <c r="L106" i="2"/>
  <c r="L107" i="2"/>
  <c r="N107" i="2"/>
  <c r="F108" i="2"/>
  <c r="G108" i="2"/>
  <c r="G113" i="2"/>
  <c r="H108" i="2"/>
  <c r="I108" i="2"/>
  <c r="J108" i="2"/>
  <c r="K108" i="2"/>
  <c r="M108" i="2"/>
  <c r="M113" i="2"/>
  <c r="O108" i="2"/>
  <c r="P108" i="2"/>
  <c r="L110" i="2"/>
  <c r="L112" i="2"/>
  <c r="L111" i="2"/>
  <c r="N111" i="2"/>
  <c r="F112" i="2"/>
  <c r="H112" i="2"/>
  <c r="J112" i="2"/>
  <c r="P112" i="2"/>
  <c r="L120" i="2"/>
  <c r="N120" i="2"/>
  <c r="L121" i="2"/>
  <c r="N121" i="2"/>
  <c r="L122" i="2"/>
  <c r="N122" i="2"/>
  <c r="H123" i="2"/>
  <c r="J123" i="2"/>
  <c r="P123" i="2"/>
  <c r="L125" i="2"/>
  <c r="N125" i="2"/>
  <c r="N128" i="2"/>
  <c r="L126" i="2"/>
  <c r="N126" i="2"/>
  <c r="F128" i="2"/>
  <c r="H128" i="2"/>
  <c r="J128" i="2"/>
  <c r="O128" i="2"/>
  <c r="P128" i="2"/>
  <c r="L130" i="2"/>
  <c r="L132" i="2"/>
  <c r="N130" i="2"/>
  <c r="N132" i="2"/>
  <c r="L131" i="2"/>
  <c r="N131" i="2"/>
  <c r="F132" i="2"/>
  <c r="H132" i="2"/>
  <c r="J132" i="2"/>
  <c r="P132" i="2"/>
  <c r="L137" i="2"/>
  <c r="L138" i="2"/>
  <c r="L139" i="2"/>
  <c r="F140" i="2"/>
  <c r="G140" i="2"/>
  <c r="G141" i="2"/>
  <c r="H140" i="2"/>
  <c r="I140" i="2"/>
  <c r="I141" i="2"/>
  <c r="J140" i="2"/>
  <c r="K140" i="2"/>
  <c r="K141" i="2"/>
  <c r="M140" i="2"/>
  <c r="M141" i="2"/>
  <c r="O140" i="2"/>
  <c r="P140" i="2"/>
  <c r="L148" i="2"/>
  <c r="N148" i="2"/>
  <c r="L149" i="2"/>
  <c r="N149" i="2"/>
  <c r="L150" i="2"/>
  <c r="N150" i="2"/>
  <c r="L151" i="2"/>
  <c r="N151" i="2"/>
  <c r="L152" i="2"/>
  <c r="N152" i="2"/>
  <c r="F154" i="2"/>
  <c r="G154" i="2"/>
  <c r="G179" i="2"/>
  <c r="H154" i="2"/>
  <c r="I154" i="2"/>
  <c r="I179" i="2"/>
  <c r="K154" i="2"/>
  <c r="K179" i="2"/>
  <c r="M154" i="2"/>
  <c r="O154" i="2"/>
  <c r="O179" i="2"/>
  <c r="L156" i="2"/>
  <c r="L157" i="2"/>
  <c r="N157" i="2"/>
  <c r="L158" i="2"/>
  <c r="N158" i="2"/>
  <c r="L159" i="2"/>
  <c r="N159" i="2"/>
  <c r="L160" i="2"/>
  <c r="N160" i="2"/>
  <c r="F161" i="2"/>
  <c r="H161" i="2"/>
  <c r="J161" i="2"/>
  <c r="P161" i="2"/>
  <c r="P179" i="2"/>
  <c r="L163" i="2"/>
  <c r="N163" i="2"/>
  <c r="L164" i="2"/>
  <c r="N164" i="2"/>
  <c r="N165" i="2"/>
  <c r="H165" i="2"/>
  <c r="J165" i="2"/>
  <c r="P165" i="2"/>
  <c r="L167" i="2"/>
  <c r="N167" i="2"/>
  <c r="L168" i="2"/>
  <c r="N168" i="2"/>
  <c r="F169" i="2"/>
  <c r="H169" i="2"/>
  <c r="J169" i="2"/>
  <c r="P169" i="2"/>
  <c r="L171" i="2"/>
  <c r="N171" i="2"/>
  <c r="L173" i="2"/>
  <c r="N173" i="2"/>
  <c r="L174" i="2"/>
  <c r="N174" i="2"/>
  <c r="L175" i="2"/>
  <c r="L178" i="2"/>
  <c r="L176" i="2"/>
  <c r="N176" i="2"/>
  <c r="L177" i="2"/>
  <c r="N177" i="2"/>
  <c r="F178" i="2"/>
  <c r="H178" i="2"/>
  <c r="J178" i="2"/>
  <c r="L189" i="2"/>
  <c r="L190" i="2"/>
  <c r="H190" i="2"/>
  <c r="J190" i="2"/>
  <c r="P190" i="2"/>
  <c r="L193" i="2"/>
  <c r="N193" i="2"/>
  <c r="L194" i="2"/>
  <c r="L195" i="2"/>
  <c r="N195" i="2"/>
  <c r="L196" i="2"/>
  <c r="N196" i="2"/>
  <c r="F197" i="2"/>
  <c r="H197" i="2"/>
  <c r="J197" i="2"/>
  <c r="P197" i="2"/>
  <c r="F200" i="2"/>
  <c r="J200" i="2"/>
  <c r="L202" i="2"/>
  <c r="N202" i="2"/>
  <c r="L203" i="2"/>
  <c r="N203" i="2"/>
  <c r="L204" i="2"/>
  <c r="N204" i="2"/>
  <c r="L205" i="2"/>
  <c r="N205" i="2"/>
  <c r="F209" i="2"/>
  <c r="J209" i="2"/>
  <c r="G210" i="2"/>
  <c r="I210" i="2"/>
  <c r="K210" i="2"/>
  <c r="M210" i="2"/>
  <c r="O210" i="2"/>
  <c r="N52" i="2"/>
  <c r="N140" i="2"/>
  <c r="O141" i="2"/>
  <c r="F210" i="2"/>
  <c r="I36" i="2"/>
  <c r="K113" i="2"/>
  <c r="G63" i="2"/>
  <c r="O36" i="2"/>
  <c r="F36" i="2"/>
  <c r="G212" i="2"/>
  <c r="O212" i="2"/>
  <c r="K36" i="2"/>
  <c r="H179" i="2"/>
  <c r="M212" i="2"/>
  <c r="F179" i="2"/>
  <c r="N110" i="2"/>
  <c r="N112" i="2"/>
  <c r="I113" i="2"/>
  <c r="O113" i="2"/>
  <c r="F141" i="2"/>
  <c r="K212" i="2"/>
  <c r="M36" i="2"/>
  <c r="G36" i="2"/>
  <c r="I63" i="2"/>
  <c r="I65" i="2"/>
  <c r="F212" i="2"/>
  <c r="H63" i="2"/>
  <c r="F63" i="2"/>
  <c r="K63" i="2"/>
  <c r="L8" i="2"/>
  <c r="O63" i="2"/>
  <c r="F113" i="2"/>
  <c r="M63" i="2"/>
  <c r="H210" i="2"/>
  <c r="N175" i="2"/>
  <c r="N178" i="2"/>
  <c r="L169" i="2"/>
  <c r="L165" i="2"/>
  <c r="N156" i="2"/>
  <c r="H141" i="2"/>
  <c r="H113" i="2"/>
  <c r="I212" i="2"/>
  <c r="N189" i="2"/>
  <c r="N190" i="2"/>
  <c r="M179" i="2"/>
  <c r="N7" i="2"/>
  <c r="N8" i="2"/>
  <c r="H36" i="2"/>
  <c r="L128" i="2"/>
  <c r="L59" i="2"/>
  <c r="L25" i="2"/>
  <c r="L18" i="2"/>
  <c r="L14" i="2"/>
  <c r="G65" i="2"/>
  <c r="O65" i="2"/>
  <c r="M65" i="2"/>
  <c r="K65" i="2"/>
  <c r="H212" i="2"/>
  <c r="P78" i="2"/>
  <c r="P141" i="2"/>
  <c r="P210" i="2"/>
  <c r="P212" i="2"/>
  <c r="N219" i="2"/>
  <c r="P36" i="2"/>
  <c r="L209" i="2"/>
  <c r="N209" i="2"/>
  <c r="N210" i="2"/>
  <c r="J210" i="2"/>
  <c r="L197" i="2"/>
  <c r="N194" i="2"/>
  <c r="N197" i="2"/>
  <c r="L210" i="2"/>
  <c r="N169" i="2"/>
  <c r="N161" i="2"/>
  <c r="J179" i="2"/>
  <c r="L161" i="2"/>
  <c r="N154" i="2"/>
  <c r="N179" i="2"/>
  <c r="L154" i="2"/>
  <c r="L140" i="2"/>
  <c r="J141" i="2"/>
  <c r="N123" i="2"/>
  <c r="N141" i="2"/>
  <c r="L123" i="2"/>
  <c r="L141" i="2"/>
  <c r="L108" i="2"/>
  <c r="N106" i="2"/>
  <c r="N108" i="2"/>
  <c r="N104" i="2"/>
  <c r="L104" i="2"/>
  <c r="J113" i="2"/>
  <c r="L97" i="2"/>
  <c r="N97" i="2"/>
  <c r="N61" i="2"/>
  <c r="N62" i="2"/>
  <c r="L54" i="2"/>
  <c r="J63" i="2"/>
  <c r="N49" i="2"/>
  <c r="N63" i="2"/>
  <c r="L49" i="2"/>
  <c r="L63" i="2"/>
  <c r="N25" i="2"/>
  <c r="L36" i="2"/>
  <c r="N18" i="2"/>
  <c r="N36" i="2"/>
  <c r="N14" i="2"/>
  <c r="J36" i="2"/>
  <c r="N21" i="3"/>
  <c r="L21" i="3"/>
  <c r="L179" i="2"/>
  <c r="J212" i="2"/>
  <c r="J216" i="2"/>
  <c r="L113" i="2"/>
  <c r="N113" i="2"/>
  <c r="N212" i="2"/>
  <c r="L212" i="2"/>
</calcChain>
</file>

<file path=xl/sharedStrings.xml><?xml version="1.0" encoding="utf-8"?>
<sst xmlns="http://schemas.openxmlformats.org/spreadsheetml/2006/main" count="299" uniqueCount="200">
  <si>
    <t xml:space="preserve">Timber Assets Transfer </t>
  </si>
  <si>
    <t>General Fund</t>
  </si>
  <si>
    <t>Timber Fund</t>
  </si>
  <si>
    <t>Snow Salaries</t>
  </si>
  <si>
    <t>Unemployment Compensation</t>
  </si>
  <si>
    <t>TOTAL EXPENDITURES</t>
  </si>
  <si>
    <t>Payroll Expenses</t>
    <phoneticPr fontId="0" type="noConversion"/>
  </si>
  <si>
    <t>Admin. Ads and Printing</t>
  </si>
  <si>
    <t>Admin. Maintenance/Repairs</t>
  </si>
  <si>
    <t>Admin. Subscriptions &amp; Dues</t>
  </si>
  <si>
    <t>Tax Collector Bond</t>
  </si>
  <si>
    <t>Legal Fees</t>
  </si>
  <si>
    <t>Total Real Estate Income</t>
  </si>
  <si>
    <t>Total Local Tax</t>
  </si>
  <si>
    <t>LICENSE &amp; PERMITS</t>
  </si>
  <si>
    <t>Highway Supplies</t>
  </si>
  <si>
    <t>ESTIMATED</t>
  </si>
  <si>
    <t>TOTAL</t>
  </si>
  <si>
    <t>PROPOSED</t>
  </si>
  <si>
    <t>REVENUE</t>
  </si>
  <si>
    <t>BUDGET</t>
  </si>
  <si>
    <t>REMAINDER</t>
  </si>
  <si>
    <t>ESTIMATE</t>
  </si>
  <si>
    <t>Beginning Balance</t>
  </si>
  <si>
    <t xml:space="preserve">PUBLIC WORK </t>
  </si>
  <si>
    <t>SALARIES</t>
  </si>
  <si>
    <t>Total Salaries</t>
  </si>
  <si>
    <t>Current Real Estate</t>
  </si>
  <si>
    <t>Delinquent Real Estate</t>
  </si>
  <si>
    <t>Real Estate Transfer</t>
  </si>
  <si>
    <t>Miscellaneous</t>
    <phoneticPr fontId="0" type="noConversion"/>
  </si>
  <si>
    <t>Executive Secretary Salary</t>
  </si>
  <si>
    <t>Executive Secretary Bond</t>
  </si>
  <si>
    <t>Building Supplies</t>
  </si>
  <si>
    <t>Total Administration</t>
  </si>
  <si>
    <t>Total Tax Collection</t>
  </si>
  <si>
    <t>LAW</t>
  </si>
  <si>
    <t>in&amp;out</t>
    <phoneticPr fontId="0" type="noConversion"/>
  </si>
  <si>
    <t>in&amp;out</t>
    <phoneticPr fontId="0" type="noConversion"/>
  </si>
  <si>
    <t>SNOW AND ICE REMOVAL</t>
  </si>
  <si>
    <t>Liens</t>
  </si>
  <si>
    <t>TOTAL THIS PAGE</t>
  </si>
  <si>
    <t>Contributions &amp; Donation</t>
  </si>
  <si>
    <t>LOCAL TAX 511</t>
  </si>
  <si>
    <t>Total Interfund Transfers</t>
  </si>
  <si>
    <t>REFUNDS</t>
  </si>
  <si>
    <t>Total Refunds</t>
  </si>
  <si>
    <t>Fire Relief Fund</t>
  </si>
  <si>
    <t>DATE</t>
  </si>
  <si>
    <t>Snow Removal</t>
  </si>
  <si>
    <t>Street Signs</t>
  </si>
  <si>
    <t>Admin. Grant Writing Fee</t>
  </si>
  <si>
    <t>Admin. Enginee Fees</t>
  </si>
  <si>
    <t>Checking</t>
  </si>
  <si>
    <t>EXPENDITURES</t>
  </si>
  <si>
    <t>ADMINISTRATON</t>
  </si>
  <si>
    <t>Solicitor Retainer Fee</t>
  </si>
  <si>
    <t>SECRETARY</t>
  </si>
  <si>
    <t>PAGE 6</t>
  </si>
  <si>
    <t>BUILDING</t>
  </si>
  <si>
    <t xml:space="preserve">Animal Control </t>
  </si>
  <si>
    <t>PAGE 7</t>
  </si>
  <si>
    <t>Street Cleaning</t>
  </si>
  <si>
    <t>Total Secretary</t>
  </si>
  <si>
    <t>Total Building</t>
  </si>
  <si>
    <t>Total Police</t>
  </si>
  <si>
    <t>Total Highway Maintenance</t>
  </si>
  <si>
    <t>Total Snow &amp; Ice Removal</t>
  </si>
  <si>
    <t>STREET SIGNALS</t>
  </si>
  <si>
    <t>Total Street signal</t>
  </si>
  <si>
    <t>Water Leak Overtime</t>
    <phoneticPr fontId="0" type="noConversion"/>
  </si>
  <si>
    <t>Vacation Hours</t>
    <phoneticPr fontId="0" type="noConversion"/>
  </si>
  <si>
    <t>Bad Check Fees</t>
    <phoneticPr fontId="0" type="noConversion"/>
  </si>
  <si>
    <t>Total</t>
    <phoneticPr fontId="0" type="noConversion"/>
  </si>
  <si>
    <t>Total Benefits</t>
  </si>
  <si>
    <t xml:space="preserve">YEAR TO </t>
  </si>
  <si>
    <t>HIGHWAY MAINTENANCE</t>
  </si>
  <si>
    <t xml:space="preserve">Total Recreation </t>
  </si>
  <si>
    <t>Berkheimer OPT Commission</t>
  </si>
  <si>
    <t>PAGE 5</t>
  </si>
  <si>
    <t>This is the difference between</t>
  </si>
  <si>
    <t>Snow Operating Supplies</t>
  </si>
  <si>
    <t>Traffic Signal</t>
  </si>
  <si>
    <t>Street Lights</t>
  </si>
  <si>
    <t>RECREATION</t>
  </si>
  <si>
    <t>GENERAL EXPENDITURES BUDGET</t>
    <phoneticPr fontId="0" type="noConversion"/>
  </si>
  <si>
    <t>Solicitors Permit</t>
  </si>
  <si>
    <t>Cable TV</t>
  </si>
  <si>
    <t>TOTAL INCOME</t>
  </si>
  <si>
    <t>Council Member Salary</t>
  </si>
  <si>
    <t>Solid Waste Uniforms</t>
  </si>
  <si>
    <t>Garbage Vehicle Maintenance</t>
  </si>
  <si>
    <t>Solid Waste Landfill</t>
  </si>
  <si>
    <t xml:space="preserve">Total Public Work </t>
  </si>
  <si>
    <t>Total Sanitation</t>
  </si>
  <si>
    <t>ACTUAL</t>
  </si>
  <si>
    <t>CURRENT</t>
  </si>
  <si>
    <t>Administration Other Charges</t>
  </si>
  <si>
    <t>Administration Audit</t>
  </si>
  <si>
    <t>Extra Garbage</t>
  </si>
  <si>
    <t>Solid Waste Charges</t>
  </si>
  <si>
    <t>Insurance Savings</t>
  </si>
  <si>
    <t>General Capital Reserve</t>
  </si>
  <si>
    <t>SANITATION</t>
  </si>
  <si>
    <t>Highway Vehicle Maintenance</t>
  </si>
  <si>
    <t>Playground Improvements</t>
  </si>
  <si>
    <t>Local Service Tax</t>
  </si>
  <si>
    <t>County Court Fines</t>
  </si>
  <si>
    <t>ACCOUNT #</t>
  </si>
  <si>
    <t>Refunds</t>
  </si>
  <si>
    <t>PAGE 8</t>
  </si>
  <si>
    <t>BENEFITS</t>
  </si>
  <si>
    <t>Social Security Employer</t>
  </si>
  <si>
    <t>Timber Payback Fund</t>
  </si>
  <si>
    <t>PAGE 9</t>
  </si>
  <si>
    <t>Tax Collector Supplies</t>
  </si>
  <si>
    <t>Tax Collector Salary</t>
  </si>
  <si>
    <t>Recreation Repair &amp; Maintenance</t>
  </si>
  <si>
    <t>Total Insurance</t>
  </si>
  <si>
    <t>Pension for Union Members</t>
  </si>
  <si>
    <t xml:space="preserve">Insurance for Union Members </t>
  </si>
  <si>
    <t>Building Utilities</t>
  </si>
  <si>
    <t>Building Repairs/Maintenance</t>
  </si>
  <si>
    <t>Transfer out - Water Fund</t>
    <phoneticPr fontId="0" type="noConversion"/>
  </si>
  <si>
    <t>All other Financing Uses</t>
    <phoneticPr fontId="0" type="noConversion"/>
  </si>
  <si>
    <t>TAX COLLECTION</t>
  </si>
  <si>
    <t>Toal Law</t>
  </si>
  <si>
    <t xml:space="preserve">Code Enforcement </t>
    <phoneticPr fontId="0" type="noConversion"/>
  </si>
  <si>
    <t>Holiday Pay</t>
    <phoneticPr fontId="0" type="noConversion"/>
  </si>
  <si>
    <t>Storm Drains</t>
  </si>
  <si>
    <t>Equipment Purchase</t>
  </si>
  <si>
    <t>Street Maintenance</t>
  </si>
  <si>
    <t>Total</t>
    <phoneticPr fontId="0" type="noConversion"/>
  </si>
  <si>
    <t>Highway Vehicle Gas</t>
  </si>
  <si>
    <t xml:space="preserve">emc </t>
    <phoneticPr fontId="0" type="noConversion"/>
  </si>
  <si>
    <t>Pension State Aid</t>
  </si>
  <si>
    <t>Liquor License</t>
  </si>
  <si>
    <t>INTERFUND TRANSFERS</t>
  </si>
  <si>
    <t>REAL ESTATE TAXES</t>
  </si>
  <si>
    <t>Machinery/Tool Repairs</t>
  </si>
  <si>
    <t>Solid Waste Gas</t>
  </si>
  <si>
    <t>the revenue &amp; expenditures</t>
  </si>
  <si>
    <t xml:space="preserve">INSURANCE </t>
  </si>
  <si>
    <t>Earned Income Tax</t>
  </si>
  <si>
    <t>PAGE 4</t>
  </si>
  <si>
    <t>PUBLIC SAFETY</t>
  </si>
  <si>
    <t>Berkheimer EIT Commission</t>
  </si>
  <si>
    <t>Hospitalization for Union Member</t>
  </si>
  <si>
    <t xml:space="preserve"> Total Expenditures</t>
    <phoneticPr fontId="0" type="noConversion"/>
  </si>
  <si>
    <t>Refunds</t>
    <phoneticPr fontId="0" type="noConversion"/>
  </si>
  <si>
    <t>Tota Revenue</t>
    <phoneticPr fontId="0" type="noConversion"/>
  </si>
  <si>
    <t>Transfer to General Fund</t>
    <phoneticPr fontId="0" type="noConversion"/>
  </si>
  <si>
    <t>Interest</t>
  </si>
  <si>
    <t>Total License &amp; Permits</t>
  </si>
  <si>
    <t>FINES &amp; FORFEITS</t>
  </si>
  <si>
    <t>Grants</t>
    <phoneticPr fontId="0" type="noConversion"/>
  </si>
  <si>
    <t>PUC Act 13 Fund</t>
    <phoneticPr fontId="0" type="noConversion"/>
  </si>
  <si>
    <t>Road Construction</t>
  </si>
  <si>
    <t>Total Receipts</t>
  </si>
  <si>
    <t>PAGE 10</t>
  </si>
  <si>
    <t>Highway Other Charges</t>
  </si>
  <si>
    <t>Total Fines &amp; Forfeits</t>
  </si>
  <si>
    <t>Total State Revenue</t>
  </si>
  <si>
    <t>STATE REVENUE</t>
  </si>
  <si>
    <t>Total Public Safety</t>
  </si>
  <si>
    <t>Admin. Telephone Expense</t>
  </si>
  <si>
    <t>Marcellus Shale Impact Fee</t>
  </si>
  <si>
    <t>Water Collections</t>
  </si>
  <si>
    <t>Transfer In</t>
  </si>
  <si>
    <t>Storm Water Fund</t>
  </si>
  <si>
    <t>Pilot Tax</t>
  </si>
  <si>
    <t xml:space="preserve">Fire Relief Fund </t>
  </si>
  <si>
    <t>Building permits</t>
  </si>
  <si>
    <t>Violation of Ordinances</t>
  </si>
  <si>
    <t>State Police Fines</t>
  </si>
  <si>
    <t>Realized Gains</t>
  </si>
  <si>
    <t>Public Utility Reality</t>
  </si>
  <si>
    <t>Postage</t>
  </si>
  <si>
    <t>Office Supplies</t>
  </si>
  <si>
    <t>Cleaning Supplies</t>
  </si>
  <si>
    <t>CDL - Drug, Alcohol, Physical</t>
  </si>
  <si>
    <t>Police / EMS</t>
  </si>
  <si>
    <t>Ambulance Services</t>
  </si>
  <si>
    <t>Public Utility Services Lines</t>
  </si>
  <si>
    <t>Small Tools and Machinery</t>
  </si>
  <si>
    <t>Bad Checks</t>
  </si>
  <si>
    <t>Equipment Savings</t>
  </si>
  <si>
    <t>Playgrond Capital Reserve Fund</t>
  </si>
  <si>
    <t>PLIGIT</t>
  </si>
  <si>
    <t>Equipment Save</t>
  </si>
  <si>
    <t>in &amp; Out</t>
  </si>
  <si>
    <t>Police Fund</t>
  </si>
  <si>
    <t>Water Fund</t>
  </si>
  <si>
    <t>Petty Cash</t>
  </si>
  <si>
    <t>OTHER ASSETS</t>
  </si>
  <si>
    <t>100K in</t>
  </si>
  <si>
    <t>GENERAL REVENUE BUDGET 2026</t>
  </si>
  <si>
    <t>LIQUID FUELS BUDGET 2026</t>
  </si>
  <si>
    <t>x4</t>
  </si>
  <si>
    <t>State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</si>
</sst>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61"/>
      <name val="Calibri"/>
      <family val="2"/>
    </font>
    <font>
      <b/>
      <sz val="11"/>
      <color indexed="10"/>
      <name val="Calibri"/>
      <family val="2"/>
    </font>
    <font>
      <sz val="11"/>
      <color indexed="1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4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5" borderId="1" xfId="0" applyFont="1" applyFill="1" applyBorder="1"/>
    <xf numFmtId="3" fontId="11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/>
    <xf numFmtId="0" fontId="3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3" fontId="7" fillId="7" borderId="1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3" fontId="2" fillId="8" borderId="1" xfId="0" applyNumberFormat="1" applyFont="1" applyFill="1" applyBorder="1" applyAlignment="1">
      <alignment horizontal="center"/>
    </xf>
    <xf numFmtId="3" fontId="4" fillId="8" borderId="1" xfId="0" applyNumberFormat="1" applyFon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3" fontId="12" fillId="8" borderId="1" xfId="0" applyNumberFormat="1" applyFont="1" applyFill="1" applyBorder="1" applyAlignment="1">
      <alignment horizontal="center"/>
    </xf>
    <xf numFmtId="3" fontId="11" fillId="8" borderId="1" xfId="0" applyNumberFormat="1" applyFont="1" applyFill="1" applyBorder="1" applyAlignment="1">
      <alignment horizontal="center"/>
    </xf>
    <xf numFmtId="3" fontId="9" fillId="8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3" fillId="8" borderId="1" xfId="0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164" fontId="2" fillId="0" borderId="1" xfId="0" applyNumberFormat="1" applyFont="1" applyBorder="1" applyAlignment="1">
      <alignment horizontal="center"/>
    </xf>
    <xf numFmtId="3" fontId="6" fillId="8" borderId="1" xfId="0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3" fillId="0" borderId="0" xfId="0" applyNumberFormat="1" applyFont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D858-BF55-443B-9C66-78F18A6FD58D}">
  <dimension ref="A1:Q223"/>
  <sheetViews>
    <sheetView topLeftCell="A100" workbookViewId="0">
      <selection activeCell="S11" sqref="S11"/>
    </sheetView>
  </sheetViews>
  <sheetFormatPr defaultColWidth="11.42578125" defaultRowHeight="15" x14ac:dyDescent="0.25"/>
  <cols>
    <col min="1" max="1" width="3.7109375" style="24" customWidth="1"/>
    <col min="2" max="2" width="11.7109375" style="24" customWidth="1"/>
    <col min="3" max="3" width="0.85546875" style="16" customWidth="1"/>
    <col min="4" max="4" width="31.140625" style="16" customWidth="1"/>
    <col min="5" max="5" width="0.85546875" style="16" customWidth="1"/>
    <col min="6" max="6" width="12.7109375" style="57" customWidth="1"/>
    <col min="7" max="7" width="0.85546875" style="57" customWidth="1"/>
    <col min="8" max="8" width="12.7109375" style="57" customWidth="1"/>
    <col min="9" max="9" width="0.85546875" style="57" customWidth="1"/>
    <col min="10" max="10" width="12.7109375" style="57" customWidth="1"/>
    <col min="11" max="11" width="0.85546875" style="57" customWidth="1"/>
    <col min="12" max="12" width="12.7109375" style="57" customWidth="1"/>
    <col min="13" max="13" width="0.85546875" style="57" customWidth="1"/>
    <col min="14" max="14" width="12.7109375" style="57" customWidth="1"/>
    <col min="15" max="15" width="0.85546875" style="57" customWidth="1"/>
    <col min="16" max="16" width="12.85546875" style="57" customWidth="1"/>
    <col min="17" max="16384" width="11.42578125" style="16"/>
  </cols>
  <sheetData>
    <row r="1" spans="1:17" x14ac:dyDescent="0.25">
      <c r="A1" s="14"/>
      <c r="B1" s="14"/>
      <c r="C1" s="7"/>
      <c r="D1" s="15" t="s">
        <v>196</v>
      </c>
      <c r="E1" s="7"/>
      <c r="F1" s="3"/>
      <c r="G1" s="8"/>
      <c r="H1" s="8"/>
      <c r="I1" s="8"/>
      <c r="J1" s="8"/>
      <c r="K1" s="8"/>
      <c r="L1" s="8"/>
      <c r="M1" s="8"/>
      <c r="N1" s="8"/>
      <c r="O1" s="8"/>
      <c r="P1" s="8"/>
      <c r="Q1" s="7"/>
    </row>
    <row r="2" spans="1:17" x14ac:dyDescent="0.25">
      <c r="A2" s="14"/>
      <c r="B2" s="1"/>
      <c r="C2" s="2"/>
      <c r="D2" s="2"/>
      <c r="E2" s="2"/>
      <c r="F2" s="2"/>
      <c r="G2" s="2"/>
      <c r="H2" s="2">
        <v>2025</v>
      </c>
      <c r="I2" s="2"/>
      <c r="J2" s="17">
        <v>2025</v>
      </c>
      <c r="K2" s="2"/>
      <c r="L2" s="2">
        <v>2025</v>
      </c>
      <c r="M2" s="2"/>
      <c r="N2" s="2">
        <v>2025</v>
      </c>
      <c r="O2" s="2"/>
      <c r="P2" s="18">
        <v>2026</v>
      </c>
      <c r="Q2" s="7"/>
    </row>
    <row r="3" spans="1:17" x14ac:dyDescent="0.25">
      <c r="A3" s="14"/>
      <c r="B3" s="1"/>
      <c r="C3" s="2"/>
      <c r="D3" s="2"/>
      <c r="E3" s="2"/>
      <c r="F3" s="3" t="s">
        <v>95</v>
      </c>
      <c r="G3" s="3"/>
      <c r="H3" s="3" t="s">
        <v>96</v>
      </c>
      <c r="I3" s="3"/>
      <c r="J3" s="4" t="s">
        <v>75</v>
      </c>
      <c r="K3" s="3"/>
      <c r="L3" s="3" t="s">
        <v>16</v>
      </c>
      <c r="M3" s="3"/>
      <c r="N3" s="3" t="s">
        <v>17</v>
      </c>
      <c r="O3" s="3"/>
      <c r="P3" s="5" t="s">
        <v>18</v>
      </c>
      <c r="Q3" s="7"/>
    </row>
    <row r="4" spans="1:17" x14ac:dyDescent="0.25">
      <c r="A4" s="14"/>
      <c r="B4" s="1"/>
      <c r="C4" s="2"/>
      <c r="D4" s="2"/>
      <c r="E4" s="2"/>
      <c r="F4" s="3" t="s">
        <v>19</v>
      </c>
      <c r="G4" s="3"/>
      <c r="H4" s="3" t="s">
        <v>20</v>
      </c>
      <c r="I4" s="3"/>
      <c r="J4" s="4" t="s">
        <v>48</v>
      </c>
      <c r="K4" s="3"/>
      <c r="L4" s="3" t="s">
        <v>21</v>
      </c>
      <c r="M4" s="3"/>
      <c r="N4" s="3" t="s">
        <v>22</v>
      </c>
      <c r="O4" s="3"/>
      <c r="P4" s="5" t="s">
        <v>20</v>
      </c>
      <c r="Q4" s="7"/>
    </row>
    <row r="5" spans="1:17" x14ac:dyDescent="0.25">
      <c r="A5" s="14"/>
      <c r="B5" s="1" t="s">
        <v>108</v>
      </c>
      <c r="C5" s="2"/>
      <c r="D5" s="2" t="s">
        <v>138</v>
      </c>
      <c r="E5" s="2"/>
      <c r="F5" s="3"/>
      <c r="G5" s="3"/>
      <c r="H5" s="3"/>
      <c r="I5" s="3"/>
      <c r="J5" s="4"/>
      <c r="K5" s="3"/>
      <c r="L5" s="3"/>
      <c r="M5" s="3"/>
      <c r="N5" s="3"/>
      <c r="O5" s="3"/>
      <c r="P5" s="5"/>
      <c r="Q5" s="7"/>
    </row>
    <row r="6" spans="1:17" x14ac:dyDescent="0.25">
      <c r="A6" s="14">
        <v>1</v>
      </c>
      <c r="B6" s="6">
        <v>301.10000000000002</v>
      </c>
      <c r="C6" s="7"/>
      <c r="D6" s="7" t="s">
        <v>27</v>
      </c>
      <c r="E6" s="7"/>
      <c r="F6" s="8">
        <v>0</v>
      </c>
      <c r="G6" s="8"/>
      <c r="H6" s="8">
        <v>130000</v>
      </c>
      <c r="I6" s="8"/>
      <c r="J6" s="9">
        <v>122404</v>
      </c>
      <c r="K6" s="8"/>
      <c r="L6" s="8">
        <f t="shared" ref="L6:L32" si="0">SUM(H6-J6)</f>
        <v>7596</v>
      </c>
      <c r="M6" s="8"/>
      <c r="N6" s="8">
        <f t="shared" ref="N6:N32" si="1">SUM(J6+L6)</f>
        <v>130000</v>
      </c>
      <c r="O6" s="8"/>
      <c r="P6" s="10">
        <v>130000</v>
      </c>
      <c r="Q6" s="7"/>
    </row>
    <row r="7" spans="1:17" x14ac:dyDescent="0.25">
      <c r="A7" s="14">
        <v>2</v>
      </c>
      <c r="B7" s="6">
        <v>301.39999999999998</v>
      </c>
      <c r="C7" s="7"/>
      <c r="D7" s="7" t="s">
        <v>28</v>
      </c>
      <c r="E7" s="7"/>
      <c r="F7" s="8">
        <v>0</v>
      </c>
      <c r="G7" s="8"/>
      <c r="H7" s="8">
        <v>6000</v>
      </c>
      <c r="I7" s="8"/>
      <c r="J7" s="9">
        <v>11245</v>
      </c>
      <c r="K7" s="8"/>
      <c r="L7" s="8">
        <f t="shared" si="0"/>
        <v>-5245</v>
      </c>
      <c r="M7" s="8"/>
      <c r="N7" s="8">
        <f t="shared" si="1"/>
        <v>6000</v>
      </c>
      <c r="O7" s="8"/>
      <c r="P7" s="10">
        <v>6000</v>
      </c>
      <c r="Q7" s="7"/>
    </row>
    <row r="8" spans="1:17" x14ac:dyDescent="0.25">
      <c r="A8" s="14">
        <v>3</v>
      </c>
      <c r="B8" s="11"/>
      <c r="C8" s="7"/>
      <c r="D8" s="12" t="s">
        <v>12</v>
      </c>
      <c r="E8" s="7"/>
      <c r="F8" s="3">
        <v>0</v>
      </c>
      <c r="G8" s="3">
        <f t="shared" ref="G8:O8" si="2">SUM(G6+G7)</f>
        <v>0</v>
      </c>
      <c r="H8" s="3">
        <f t="shared" si="2"/>
        <v>136000</v>
      </c>
      <c r="I8" s="3">
        <f t="shared" si="2"/>
        <v>0</v>
      </c>
      <c r="J8" s="4">
        <f t="shared" si="2"/>
        <v>133649</v>
      </c>
      <c r="K8" s="3">
        <f t="shared" si="2"/>
        <v>0</v>
      </c>
      <c r="L8" s="3">
        <f t="shared" si="2"/>
        <v>2351</v>
      </c>
      <c r="M8" s="3">
        <f t="shared" si="2"/>
        <v>0</v>
      </c>
      <c r="N8" s="3">
        <f t="shared" si="2"/>
        <v>136000</v>
      </c>
      <c r="O8" s="3">
        <f t="shared" si="2"/>
        <v>0</v>
      </c>
      <c r="P8" s="5">
        <f>SUM(P6:P7)</f>
        <v>136000</v>
      </c>
      <c r="Q8" s="7"/>
    </row>
    <row r="9" spans="1:17" x14ac:dyDescent="0.25">
      <c r="A9" s="14">
        <v>4</v>
      </c>
      <c r="B9" s="11"/>
      <c r="C9" s="7"/>
      <c r="D9" s="2" t="s">
        <v>43</v>
      </c>
      <c r="E9" s="7"/>
      <c r="F9" s="8"/>
      <c r="G9" s="8"/>
      <c r="H9" s="8"/>
      <c r="I9" s="8"/>
      <c r="J9" s="9"/>
      <c r="K9" s="8"/>
      <c r="L9" s="8"/>
      <c r="M9" s="8"/>
      <c r="N9" s="8"/>
      <c r="O9" s="8"/>
      <c r="P9" s="10"/>
      <c r="Q9" s="7"/>
    </row>
    <row r="10" spans="1:17" x14ac:dyDescent="0.25">
      <c r="A10" s="14">
        <v>5</v>
      </c>
      <c r="B10" s="6">
        <v>310.10000000000002</v>
      </c>
      <c r="C10" s="7"/>
      <c r="D10" s="7" t="s">
        <v>29</v>
      </c>
      <c r="E10" s="7"/>
      <c r="F10" s="8">
        <v>0</v>
      </c>
      <c r="G10" s="8"/>
      <c r="H10" s="8">
        <v>10000</v>
      </c>
      <c r="I10" s="8"/>
      <c r="J10" s="9">
        <v>13552</v>
      </c>
      <c r="K10" s="8"/>
      <c r="L10" s="8">
        <f t="shared" si="0"/>
        <v>-3552</v>
      </c>
      <c r="M10" s="8"/>
      <c r="N10" s="8">
        <f t="shared" si="1"/>
        <v>10000</v>
      </c>
      <c r="O10" s="8"/>
      <c r="P10" s="10">
        <v>10000</v>
      </c>
      <c r="Q10" s="7"/>
    </row>
    <row r="11" spans="1:17" x14ac:dyDescent="0.25">
      <c r="A11" s="14">
        <v>6</v>
      </c>
      <c r="B11" s="6">
        <v>310.20999999999998</v>
      </c>
      <c r="C11" s="7"/>
      <c r="D11" s="7" t="s">
        <v>143</v>
      </c>
      <c r="E11" s="7"/>
      <c r="F11" s="8">
        <v>0</v>
      </c>
      <c r="G11" s="8"/>
      <c r="H11" s="8">
        <v>160000</v>
      </c>
      <c r="I11" s="8"/>
      <c r="J11" s="9">
        <v>140282</v>
      </c>
      <c r="K11" s="8"/>
      <c r="L11" s="8">
        <f t="shared" si="0"/>
        <v>19718</v>
      </c>
      <c r="M11" s="8"/>
      <c r="N11" s="8">
        <f t="shared" si="1"/>
        <v>160000</v>
      </c>
      <c r="O11" s="8"/>
      <c r="P11" s="13">
        <v>160000</v>
      </c>
      <c r="Q11" s="7"/>
    </row>
    <row r="12" spans="1:17" x14ac:dyDescent="0.25">
      <c r="A12" s="14"/>
      <c r="B12" s="6">
        <v>310.04000000000002</v>
      </c>
      <c r="C12" s="7"/>
      <c r="D12" s="7" t="s">
        <v>170</v>
      </c>
      <c r="E12" s="7"/>
      <c r="F12" s="8"/>
      <c r="G12" s="8"/>
      <c r="H12" s="8">
        <v>1200</v>
      </c>
      <c r="I12" s="8"/>
      <c r="J12" s="9">
        <v>1098</v>
      </c>
      <c r="K12" s="8"/>
      <c r="L12" s="8"/>
      <c r="M12" s="8"/>
      <c r="N12" s="8"/>
      <c r="O12" s="8"/>
      <c r="P12" s="13">
        <v>1000</v>
      </c>
      <c r="Q12" s="7"/>
    </row>
    <row r="13" spans="1:17" x14ac:dyDescent="0.25">
      <c r="A13" s="14">
        <v>7</v>
      </c>
      <c r="B13" s="6">
        <v>310.5</v>
      </c>
      <c r="C13" s="7"/>
      <c r="D13" s="7" t="s">
        <v>106</v>
      </c>
      <c r="E13" s="7"/>
      <c r="F13" s="8">
        <v>0</v>
      </c>
      <c r="G13" s="8"/>
      <c r="H13" s="8">
        <v>1000</v>
      </c>
      <c r="I13" s="8"/>
      <c r="J13" s="9">
        <v>1178</v>
      </c>
      <c r="K13" s="8"/>
      <c r="L13" s="8">
        <f t="shared" si="0"/>
        <v>-178</v>
      </c>
      <c r="M13" s="8"/>
      <c r="N13" s="8">
        <f t="shared" si="1"/>
        <v>1000</v>
      </c>
      <c r="O13" s="8"/>
      <c r="P13" s="10">
        <v>1500</v>
      </c>
      <c r="Q13" s="7"/>
    </row>
    <row r="14" spans="1:17" x14ac:dyDescent="0.25">
      <c r="A14" s="14">
        <v>8</v>
      </c>
      <c r="B14" s="11"/>
      <c r="C14" s="7"/>
      <c r="D14" s="12" t="s">
        <v>13</v>
      </c>
      <c r="E14" s="7"/>
      <c r="F14" s="3">
        <f>SUM(F10:F13)</f>
        <v>0</v>
      </c>
      <c r="G14" s="3">
        <f t="shared" ref="G14:P14" si="3">SUM(G10:G13)</f>
        <v>0</v>
      </c>
      <c r="H14" s="3">
        <f t="shared" si="3"/>
        <v>172200</v>
      </c>
      <c r="I14" s="3">
        <f t="shared" si="3"/>
        <v>0</v>
      </c>
      <c r="J14" s="4">
        <f t="shared" si="3"/>
        <v>156110</v>
      </c>
      <c r="K14" s="3">
        <f t="shared" si="3"/>
        <v>0</v>
      </c>
      <c r="L14" s="3">
        <f t="shared" si="3"/>
        <v>15988</v>
      </c>
      <c r="M14" s="3">
        <f t="shared" si="3"/>
        <v>0</v>
      </c>
      <c r="N14" s="3">
        <f t="shared" si="3"/>
        <v>171000</v>
      </c>
      <c r="O14" s="3">
        <f t="shared" si="3"/>
        <v>0</v>
      </c>
      <c r="P14" s="5">
        <f t="shared" si="3"/>
        <v>172500</v>
      </c>
      <c r="Q14" s="7"/>
    </row>
    <row r="15" spans="1:17" x14ac:dyDescent="0.25">
      <c r="A15" s="14">
        <v>9</v>
      </c>
      <c r="B15" s="11"/>
      <c r="C15" s="7"/>
      <c r="D15" s="2" t="s">
        <v>14</v>
      </c>
      <c r="E15" s="12"/>
      <c r="F15" s="3"/>
      <c r="G15" s="3"/>
      <c r="H15" s="3"/>
      <c r="I15" s="3"/>
      <c r="J15" s="4"/>
      <c r="K15" s="3"/>
      <c r="L15" s="3"/>
      <c r="M15" s="3"/>
      <c r="N15" s="3"/>
      <c r="O15" s="3"/>
      <c r="P15" s="5"/>
      <c r="Q15" s="7"/>
    </row>
    <row r="16" spans="1:17" x14ac:dyDescent="0.25">
      <c r="A16" s="14">
        <v>10</v>
      </c>
      <c r="B16" s="6">
        <v>310.7</v>
      </c>
      <c r="C16" s="7"/>
      <c r="D16" s="7" t="s">
        <v>86</v>
      </c>
      <c r="E16" s="7"/>
      <c r="F16" s="8">
        <v>0</v>
      </c>
      <c r="G16" s="8"/>
      <c r="H16" s="8">
        <v>1000</v>
      </c>
      <c r="I16" s="8"/>
      <c r="J16" s="9">
        <v>1775</v>
      </c>
      <c r="K16" s="8"/>
      <c r="L16" s="8">
        <f t="shared" si="0"/>
        <v>-775</v>
      </c>
      <c r="M16" s="8"/>
      <c r="N16" s="8">
        <f t="shared" si="1"/>
        <v>1000</v>
      </c>
      <c r="O16" s="8"/>
      <c r="P16" s="10">
        <v>2500</v>
      </c>
      <c r="Q16" s="7"/>
    </row>
    <row r="17" spans="1:17" x14ac:dyDescent="0.25">
      <c r="A17" s="14">
        <v>11</v>
      </c>
      <c r="B17" s="6">
        <v>321.8</v>
      </c>
      <c r="C17" s="7"/>
      <c r="D17" s="7" t="s">
        <v>87</v>
      </c>
      <c r="E17" s="7"/>
      <c r="F17" s="8">
        <v>0</v>
      </c>
      <c r="G17" s="8"/>
      <c r="H17" s="8">
        <v>17000</v>
      </c>
      <c r="I17" s="8"/>
      <c r="J17" s="9">
        <v>12074</v>
      </c>
      <c r="K17" s="8"/>
      <c r="L17" s="8">
        <f t="shared" si="0"/>
        <v>4926</v>
      </c>
      <c r="M17" s="8"/>
      <c r="N17" s="8">
        <f t="shared" si="1"/>
        <v>17000</v>
      </c>
      <c r="O17" s="8"/>
      <c r="P17" s="10">
        <v>12000</v>
      </c>
      <c r="Q17" s="7"/>
    </row>
    <row r="18" spans="1:17" x14ac:dyDescent="0.25">
      <c r="A18" s="14">
        <v>12</v>
      </c>
      <c r="B18" s="11"/>
      <c r="C18" s="7"/>
      <c r="D18" s="12" t="s">
        <v>153</v>
      </c>
      <c r="E18" s="7"/>
      <c r="F18" s="3">
        <f>SUM(F16+F17)</f>
        <v>0</v>
      </c>
      <c r="G18" s="3">
        <f t="shared" ref="G18:P18" si="4">SUM(G16+G17)</f>
        <v>0</v>
      </c>
      <c r="H18" s="3">
        <f t="shared" si="4"/>
        <v>18000</v>
      </c>
      <c r="I18" s="3">
        <f t="shared" si="4"/>
        <v>0</v>
      </c>
      <c r="J18" s="4">
        <f t="shared" si="4"/>
        <v>13849</v>
      </c>
      <c r="K18" s="3">
        <f t="shared" si="4"/>
        <v>0</v>
      </c>
      <c r="L18" s="3">
        <f t="shared" si="4"/>
        <v>4151</v>
      </c>
      <c r="M18" s="3">
        <f t="shared" si="4"/>
        <v>0</v>
      </c>
      <c r="N18" s="3">
        <f t="shared" si="4"/>
        <v>18000</v>
      </c>
      <c r="O18" s="3">
        <f t="shared" si="4"/>
        <v>0</v>
      </c>
      <c r="P18" s="5">
        <f t="shared" si="4"/>
        <v>14500</v>
      </c>
      <c r="Q18" s="7"/>
    </row>
    <row r="19" spans="1:17" x14ac:dyDescent="0.25">
      <c r="A19" s="14">
        <v>13</v>
      </c>
      <c r="B19" s="11"/>
      <c r="C19" s="7"/>
      <c r="D19" s="2" t="s">
        <v>154</v>
      </c>
      <c r="E19" s="12"/>
      <c r="F19" s="3"/>
      <c r="G19" s="3"/>
      <c r="H19" s="3"/>
      <c r="I19" s="3"/>
      <c r="J19" s="4"/>
      <c r="K19" s="3"/>
      <c r="L19" s="3"/>
      <c r="M19" s="3"/>
      <c r="N19" s="3"/>
      <c r="O19" s="3"/>
      <c r="P19" s="5"/>
      <c r="Q19" s="7"/>
    </row>
    <row r="20" spans="1:17" s="19" customFormat="1" x14ac:dyDescent="0.25">
      <c r="A20" s="14">
        <v>14</v>
      </c>
      <c r="B20" s="6">
        <v>322.39999999999998</v>
      </c>
      <c r="C20" s="7"/>
      <c r="D20" s="7" t="s">
        <v>172</v>
      </c>
      <c r="E20" s="7"/>
      <c r="F20" s="8">
        <v>0</v>
      </c>
      <c r="G20" s="8"/>
      <c r="H20" s="8">
        <v>1200</v>
      </c>
      <c r="I20" s="8"/>
      <c r="J20" s="9">
        <v>0</v>
      </c>
      <c r="K20" s="8"/>
      <c r="L20" s="8">
        <f t="shared" si="0"/>
        <v>1200</v>
      </c>
      <c r="M20" s="8"/>
      <c r="N20" s="8">
        <f t="shared" si="1"/>
        <v>1200</v>
      </c>
      <c r="O20" s="8"/>
      <c r="P20" s="10">
        <v>0</v>
      </c>
      <c r="Q20" s="2"/>
    </row>
    <row r="21" spans="1:17" x14ac:dyDescent="0.25">
      <c r="A21" s="14">
        <v>15</v>
      </c>
      <c r="B21" s="6">
        <v>331.1</v>
      </c>
      <c r="C21" s="7"/>
      <c r="D21" s="7" t="s">
        <v>107</v>
      </c>
      <c r="E21" s="7"/>
      <c r="F21" s="8">
        <v>0</v>
      </c>
      <c r="G21" s="8"/>
      <c r="H21" s="8">
        <v>400</v>
      </c>
      <c r="I21" s="8"/>
      <c r="J21" s="9">
        <v>459</v>
      </c>
      <c r="K21" s="8"/>
      <c r="L21" s="8">
        <f t="shared" si="0"/>
        <v>-59</v>
      </c>
      <c r="M21" s="8"/>
      <c r="N21" s="8">
        <f t="shared" si="1"/>
        <v>400</v>
      </c>
      <c r="O21" s="8"/>
      <c r="P21" s="10">
        <v>1000</v>
      </c>
      <c r="Q21" s="7"/>
    </row>
    <row r="22" spans="1:17" x14ac:dyDescent="0.25">
      <c r="A22" s="14">
        <v>16</v>
      </c>
      <c r="B22" s="6">
        <v>331.12</v>
      </c>
      <c r="C22" s="7"/>
      <c r="D22" s="7" t="s">
        <v>173</v>
      </c>
      <c r="E22" s="7"/>
      <c r="F22" s="8">
        <v>0</v>
      </c>
      <c r="G22" s="8"/>
      <c r="H22" s="8">
        <v>0</v>
      </c>
      <c r="I22" s="8"/>
      <c r="J22" s="9">
        <v>0</v>
      </c>
      <c r="K22" s="8"/>
      <c r="L22" s="8">
        <f t="shared" si="0"/>
        <v>0</v>
      </c>
      <c r="M22" s="8"/>
      <c r="N22" s="8">
        <f t="shared" si="1"/>
        <v>0</v>
      </c>
      <c r="O22" s="8"/>
      <c r="P22" s="10">
        <v>0</v>
      </c>
      <c r="Q22" s="7"/>
    </row>
    <row r="23" spans="1:17" x14ac:dyDescent="0.25">
      <c r="A23" s="14"/>
      <c r="B23" s="6">
        <v>331.13</v>
      </c>
      <c r="C23" s="7"/>
      <c r="D23" s="7" t="s">
        <v>174</v>
      </c>
      <c r="E23" s="7"/>
      <c r="F23" s="8"/>
      <c r="G23" s="8"/>
      <c r="H23" s="8"/>
      <c r="I23" s="8"/>
      <c r="J23" s="9">
        <v>377</v>
      </c>
      <c r="K23" s="8"/>
      <c r="L23" s="8"/>
      <c r="M23" s="8"/>
      <c r="N23" s="8"/>
      <c r="O23" s="8"/>
      <c r="P23" s="10">
        <v>500</v>
      </c>
      <c r="Q23" s="7"/>
    </row>
    <row r="24" spans="1:17" x14ac:dyDescent="0.25">
      <c r="A24" s="14">
        <v>17</v>
      </c>
      <c r="B24" s="6">
        <v>341</v>
      </c>
      <c r="C24" s="7"/>
      <c r="D24" s="7" t="s">
        <v>152</v>
      </c>
      <c r="E24" s="7"/>
      <c r="F24" s="8">
        <v>0</v>
      </c>
      <c r="G24" s="8"/>
      <c r="H24" s="8">
        <v>0</v>
      </c>
      <c r="I24" s="8"/>
      <c r="J24" s="9">
        <v>5395</v>
      </c>
      <c r="K24" s="8"/>
      <c r="L24" s="8">
        <f t="shared" si="0"/>
        <v>-5395</v>
      </c>
      <c r="M24" s="8"/>
      <c r="N24" s="8">
        <f t="shared" si="1"/>
        <v>0</v>
      </c>
      <c r="O24" s="8"/>
      <c r="P24" s="10">
        <v>7000</v>
      </c>
      <c r="Q24" s="7"/>
    </row>
    <row r="25" spans="1:17" x14ac:dyDescent="0.25">
      <c r="A25" s="14">
        <v>18</v>
      </c>
      <c r="B25" s="11"/>
      <c r="C25" s="7"/>
      <c r="D25" s="12" t="s">
        <v>161</v>
      </c>
      <c r="E25" s="7"/>
      <c r="F25" s="3">
        <f>SUM(F20:F24)</f>
        <v>0</v>
      </c>
      <c r="G25" s="3">
        <f t="shared" ref="G25:P25" si="5">SUM(G20:G24)</f>
        <v>0</v>
      </c>
      <c r="H25" s="3">
        <f t="shared" si="5"/>
        <v>1600</v>
      </c>
      <c r="I25" s="3">
        <f t="shared" si="5"/>
        <v>0</v>
      </c>
      <c r="J25" s="4">
        <f t="shared" si="5"/>
        <v>6231</v>
      </c>
      <c r="K25" s="3">
        <f t="shared" si="5"/>
        <v>0</v>
      </c>
      <c r="L25" s="3">
        <f t="shared" si="5"/>
        <v>-4254</v>
      </c>
      <c r="M25" s="3">
        <f t="shared" si="5"/>
        <v>0</v>
      </c>
      <c r="N25" s="3">
        <f t="shared" si="5"/>
        <v>1600</v>
      </c>
      <c r="O25" s="3">
        <f t="shared" si="5"/>
        <v>0</v>
      </c>
      <c r="P25" s="5">
        <f t="shared" si="5"/>
        <v>8500</v>
      </c>
      <c r="Q25" s="7"/>
    </row>
    <row r="26" spans="1:17" x14ac:dyDescent="0.25">
      <c r="A26" s="14">
        <v>19</v>
      </c>
      <c r="B26" s="11"/>
      <c r="C26" s="7"/>
      <c r="D26" s="2" t="s">
        <v>163</v>
      </c>
      <c r="E26" s="7"/>
      <c r="F26" s="8"/>
      <c r="G26" s="8"/>
      <c r="H26" s="8"/>
      <c r="I26" s="8"/>
      <c r="J26" s="9"/>
      <c r="K26" s="8"/>
      <c r="L26" s="8"/>
      <c r="M26" s="8"/>
      <c r="N26" s="8"/>
      <c r="O26" s="8"/>
      <c r="P26" s="10"/>
      <c r="Q26" s="7"/>
    </row>
    <row r="27" spans="1:17" x14ac:dyDescent="0.25">
      <c r="A27" s="14">
        <v>20</v>
      </c>
      <c r="B27" s="6">
        <v>342</v>
      </c>
      <c r="C27" s="7"/>
      <c r="D27" s="7" t="s">
        <v>30</v>
      </c>
      <c r="E27" s="7"/>
      <c r="F27" s="8">
        <v>0</v>
      </c>
      <c r="G27" s="8"/>
      <c r="H27" s="8">
        <v>0</v>
      </c>
      <c r="I27" s="8"/>
      <c r="J27" s="9">
        <v>0</v>
      </c>
      <c r="K27" s="8"/>
      <c r="L27" s="8">
        <f t="shared" si="0"/>
        <v>0</v>
      </c>
      <c r="M27" s="8"/>
      <c r="N27" s="8">
        <f t="shared" si="1"/>
        <v>0</v>
      </c>
      <c r="O27" s="8"/>
      <c r="P27" s="10">
        <v>0</v>
      </c>
      <c r="Q27" s="7"/>
    </row>
    <row r="28" spans="1:17" s="19" customFormat="1" x14ac:dyDescent="0.25">
      <c r="A28" s="14">
        <v>21</v>
      </c>
      <c r="B28" s="6">
        <v>355</v>
      </c>
      <c r="C28" s="7"/>
      <c r="D28" s="7" t="s">
        <v>155</v>
      </c>
      <c r="E28" s="7"/>
      <c r="F28" s="8">
        <v>0</v>
      </c>
      <c r="G28" s="8"/>
      <c r="H28" s="8">
        <v>0</v>
      </c>
      <c r="I28" s="8"/>
      <c r="J28" s="9">
        <v>1330</v>
      </c>
      <c r="K28" s="8"/>
      <c r="L28" s="8">
        <f t="shared" si="0"/>
        <v>-1330</v>
      </c>
      <c r="M28" s="8"/>
      <c r="N28" s="8">
        <f t="shared" si="1"/>
        <v>0</v>
      </c>
      <c r="O28" s="8"/>
      <c r="P28" s="13">
        <v>1500</v>
      </c>
      <c r="Q28" s="2"/>
    </row>
    <row r="29" spans="1:17" s="19" customFormat="1" x14ac:dyDescent="0.25">
      <c r="A29" s="14">
        <v>22</v>
      </c>
      <c r="B29" s="6">
        <v>355.04</v>
      </c>
      <c r="C29" s="7"/>
      <c r="D29" s="7" t="s">
        <v>136</v>
      </c>
      <c r="E29" s="7"/>
      <c r="F29" s="8">
        <v>0</v>
      </c>
      <c r="G29" s="8"/>
      <c r="H29" s="8">
        <v>700</v>
      </c>
      <c r="I29" s="8"/>
      <c r="J29" s="9">
        <v>700</v>
      </c>
      <c r="K29" s="8"/>
      <c r="L29" s="8">
        <f>SUM(H29-J29)</f>
        <v>0</v>
      </c>
      <c r="M29" s="8"/>
      <c r="N29" s="8">
        <f>SUM(J29+L29)</f>
        <v>700</v>
      </c>
      <c r="O29" s="8"/>
      <c r="P29" s="13">
        <v>700</v>
      </c>
      <c r="Q29" s="2"/>
    </row>
    <row r="30" spans="1:17" x14ac:dyDescent="0.25">
      <c r="A30" s="14">
        <v>23</v>
      </c>
      <c r="B30" s="6">
        <v>355.05</v>
      </c>
      <c r="C30" s="7"/>
      <c r="D30" s="7" t="s">
        <v>135</v>
      </c>
      <c r="E30" s="7"/>
      <c r="F30" s="8">
        <v>0</v>
      </c>
      <c r="G30" s="8"/>
      <c r="H30" s="8">
        <v>18738</v>
      </c>
      <c r="I30" s="8"/>
      <c r="J30" s="9">
        <v>19997</v>
      </c>
      <c r="K30" s="8"/>
      <c r="L30" s="8">
        <f t="shared" si="0"/>
        <v>-1259</v>
      </c>
      <c r="M30" s="8"/>
      <c r="N30" s="8">
        <f t="shared" si="1"/>
        <v>18738</v>
      </c>
      <c r="O30" s="8"/>
      <c r="P30" s="10">
        <v>20000</v>
      </c>
      <c r="Q30" s="20" t="s">
        <v>37</v>
      </c>
    </row>
    <row r="31" spans="1:17" x14ac:dyDescent="0.25">
      <c r="A31" s="14">
        <v>24</v>
      </c>
      <c r="B31" s="6">
        <v>355.3</v>
      </c>
      <c r="C31" s="7"/>
      <c r="D31" s="7" t="s">
        <v>47</v>
      </c>
      <c r="E31" s="7"/>
      <c r="F31" s="8">
        <v>0</v>
      </c>
      <c r="G31" s="8"/>
      <c r="H31" s="8">
        <v>7698</v>
      </c>
      <c r="I31" s="8"/>
      <c r="J31" s="9">
        <v>9551</v>
      </c>
      <c r="K31" s="8"/>
      <c r="L31" s="8">
        <f t="shared" si="0"/>
        <v>-1853</v>
      </c>
      <c r="M31" s="8"/>
      <c r="N31" s="8">
        <f t="shared" si="1"/>
        <v>7698</v>
      </c>
      <c r="O31" s="8"/>
      <c r="P31" s="10">
        <v>10000</v>
      </c>
      <c r="Q31" s="20" t="s">
        <v>38</v>
      </c>
    </row>
    <row r="32" spans="1:17" x14ac:dyDescent="0.25">
      <c r="A32" s="14">
        <v>25</v>
      </c>
      <c r="B32" s="6">
        <v>355.09</v>
      </c>
      <c r="C32" s="7"/>
      <c r="D32" s="7" t="s">
        <v>166</v>
      </c>
      <c r="E32" s="7"/>
      <c r="F32" s="8">
        <v>0</v>
      </c>
      <c r="G32" s="8"/>
      <c r="H32" s="8">
        <v>0</v>
      </c>
      <c r="I32" s="8"/>
      <c r="J32" s="9">
        <v>2246</v>
      </c>
      <c r="K32" s="8"/>
      <c r="L32" s="8">
        <f t="shared" si="0"/>
        <v>-2246</v>
      </c>
      <c r="M32" s="8"/>
      <c r="N32" s="8">
        <f t="shared" si="1"/>
        <v>0</v>
      </c>
      <c r="O32" s="8"/>
      <c r="P32" s="10">
        <v>0</v>
      </c>
      <c r="Q32" s="7"/>
    </row>
    <row r="33" spans="1:17" x14ac:dyDescent="0.25">
      <c r="A33" s="14">
        <v>27</v>
      </c>
      <c r="B33" s="6">
        <v>361</v>
      </c>
      <c r="C33" s="7"/>
      <c r="D33" s="7" t="s">
        <v>40</v>
      </c>
      <c r="E33" s="7"/>
      <c r="F33" s="8">
        <v>0</v>
      </c>
      <c r="G33" s="8"/>
      <c r="H33" s="8">
        <v>400</v>
      </c>
      <c r="I33" s="8"/>
      <c r="J33" s="9">
        <v>320</v>
      </c>
      <c r="K33" s="8"/>
      <c r="L33" s="8">
        <f>SUM(H33-J33)</f>
        <v>80</v>
      </c>
      <c r="M33" s="8"/>
      <c r="N33" s="8">
        <f>SUM(J33+L33)</f>
        <v>400</v>
      </c>
      <c r="O33" s="8"/>
      <c r="P33" s="10">
        <v>400</v>
      </c>
      <c r="Q33" s="7"/>
    </row>
    <row r="34" spans="1:17" x14ac:dyDescent="0.25">
      <c r="A34" s="14">
        <v>28</v>
      </c>
      <c r="B34" s="6">
        <v>387</v>
      </c>
      <c r="C34" s="7"/>
      <c r="D34" s="7" t="s">
        <v>42</v>
      </c>
      <c r="E34" s="7"/>
      <c r="F34" s="8">
        <v>0</v>
      </c>
      <c r="G34" s="8"/>
      <c r="H34" s="8">
        <v>0</v>
      </c>
      <c r="I34" s="8"/>
      <c r="J34" s="9">
        <v>0</v>
      </c>
      <c r="K34" s="8"/>
      <c r="L34" s="8">
        <f>SUM(H34-J34)</f>
        <v>0</v>
      </c>
      <c r="M34" s="8"/>
      <c r="N34" s="8">
        <f>SUM(J34+L34)</f>
        <v>0</v>
      </c>
      <c r="O34" s="8"/>
      <c r="P34" s="10">
        <v>0</v>
      </c>
      <c r="Q34" s="7"/>
    </row>
    <row r="35" spans="1:17" x14ac:dyDescent="0.25">
      <c r="A35" s="14">
        <v>29</v>
      </c>
      <c r="B35" s="14"/>
      <c r="C35" s="7"/>
      <c r="D35" s="12" t="s">
        <v>162</v>
      </c>
      <c r="E35" s="7"/>
      <c r="F35" s="3">
        <f>SUM(F27:F32)</f>
        <v>0</v>
      </c>
      <c r="G35" s="3">
        <f>SUM(G27:G32)</f>
        <v>0</v>
      </c>
      <c r="H35" s="3">
        <f>SUM(H27:H34)</f>
        <v>27536</v>
      </c>
      <c r="I35" s="3">
        <f>SUM(I27:I32)</f>
        <v>0</v>
      </c>
      <c r="J35" s="4">
        <f>SUM(J27:J34)</f>
        <v>34144</v>
      </c>
      <c r="K35" s="3">
        <f>SUM(K27:K32)</f>
        <v>0</v>
      </c>
      <c r="L35" s="3">
        <v>1300</v>
      </c>
      <c r="M35" s="3">
        <f>SUM(M27:M32)</f>
        <v>0</v>
      </c>
      <c r="N35" s="3">
        <v>1300</v>
      </c>
      <c r="O35" s="3">
        <f>SUM(O27:O32)</f>
        <v>0</v>
      </c>
      <c r="P35" s="5">
        <f>SUM(P27:P34)</f>
        <v>32600</v>
      </c>
      <c r="Q35" s="7"/>
    </row>
    <row r="36" spans="1:17" x14ac:dyDescent="0.25">
      <c r="A36" s="14">
        <v>30</v>
      </c>
      <c r="B36" s="14"/>
      <c r="C36" s="7"/>
      <c r="D36" s="2" t="s">
        <v>41</v>
      </c>
      <c r="E36" s="7"/>
      <c r="F36" s="3">
        <f t="shared" ref="F36:P36" si="6">SUM(F8+F14+F18+F25+F35)</f>
        <v>0</v>
      </c>
      <c r="G36" s="3">
        <f t="shared" si="6"/>
        <v>0</v>
      </c>
      <c r="H36" s="3">
        <f t="shared" si="6"/>
        <v>355336</v>
      </c>
      <c r="I36" s="3">
        <f t="shared" si="6"/>
        <v>0</v>
      </c>
      <c r="J36" s="4">
        <f t="shared" si="6"/>
        <v>343983</v>
      </c>
      <c r="K36" s="3">
        <f t="shared" si="6"/>
        <v>0</v>
      </c>
      <c r="L36" s="3">
        <f t="shared" si="6"/>
        <v>19536</v>
      </c>
      <c r="M36" s="3">
        <f t="shared" si="6"/>
        <v>0</v>
      </c>
      <c r="N36" s="3">
        <f t="shared" si="6"/>
        <v>327900</v>
      </c>
      <c r="O36" s="3">
        <f t="shared" si="6"/>
        <v>0</v>
      </c>
      <c r="P36" s="21">
        <f t="shared" si="6"/>
        <v>364100</v>
      </c>
      <c r="Q36" s="7"/>
    </row>
    <row r="37" spans="1:17" x14ac:dyDescent="0.25">
      <c r="A37" s="14"/>
      <c r="B37" s="14"/>
      <c r="C37" s="7"/>
      <c r="D37" s="7"/>
      <c r="E37" s="7"/>
      <c r="F37" s="8"/>
      <c r="G37" s="8"/>
      <c r="H37" s="8"/>
      <c r="I37" s="8"/>
      <c r="J37" s="8"/>
      <c r="K37" s="8"/>
      <c r="L37" s="8"/>
      <c r="M37" s="8"/>
      <c r="N37" s="22" t="s">
        <v>144</v>
      </c>
      <c r="O37" s="8"/>
      <c r="P37" s="8"/>
      <c r="Q37" s="7"/>
    </row>
    <row r="38" spans="1:17" x14ac:dyDescent="0.25">
      <c r="A38" s="14"/>
      <c r="B38" s="14"/>
      <c r="C38" s="7"/>
      <c r="D38" s="15" t="s">
        <v>196</v>
      </c>
      <c r="E38" s="7"/>
      <c r="F38" s="3"/>
      <c r="G38" s="8"/>
      <c r="H38" s="8"/>
      <c r="I38" s="8"/>
      <c r="J38" s="8"/>
      <c r="K38" s="8"/>
      <c r="L38" s="8"/>
      <c r="M38" s="8"/>
      <c r="N38" s="8"/>
      <c r="O38" s="8"/>
      <c r="P38" s="8"/>
      <c r="Q38" s="7"/>
    </row>
    <row r="39" spans="1:17" x14ac:dyDescent="0.25">
      <c r="A39" s="14"/>
      <c r="B39" s="1"/>
      <c r="C39" s="2"/>
      <c r="D39" s="2"/>
      <c r="E39" s="2"/>
      <c r="F39" s="2"/>
      <c r="G39" s="2"/>
      <c r="H39" s="2">
        <v>2025</v>
      </c>
      <c r="I39" s="2"/>
      <c r="J39" s="17">
        <v>2025</v>
      </c>
      <c r="K39" s="2"/>
      <c r="L39" s="2">
        <v>2025</v>
      </c>
      <c r="M39" s="2"/>
      <c r="N39" s="2">
        <v>2025</v>
      </c>
      <c r="O39" s="2"/>
      <c r="P39" s="18">
        <v>2026</v>
      </c>
      <c r="Q39" s="7"/>
    </row>
    <row r="40" spans="1:17" x14ac:dyDescent="0.25">
      <c r="A40" s="14"/>
      <c r="B40" s="1"/>
      <c r="C40" s="2"/>
      <c r="D40" s="2"/>
      <c r="E40" s="2"/>
      <c r="F40" s="3" t="s">
        <v>95</v>
      </c>
      <c r="G40" s="3"/>
      <c r="H40" s="3" t="s">
        <v>96</v>
      </c>
      <c r="I40" s="3"/>
      <c r="J40" s="4" t="s">
        <v>75</v>
      </c>
      <c r="K40" s="3"/>
      <c r="L40" s="3" t="s">
        <v>16</v>
      </c>
      <c r="M40" s="3"/>
      <c r="N40" s="3" t="s">
        <v>17</v>
      </c>
      <c r="O40" s="3"/>
      <c r="P40" s="5" t="s">
        <v>18</v>
      </c>
      <c r="Q40" s="7"/>
    </row>
    <row r="41" spans="1:17" x14ac:dyDescent="0.25">
      <c r="A41" s="14"/>
      <c r="B41" s="1"/>
      <c r="C41" s="2"/>
      <c r="D41" s="2"/>
      <c r="E41" s="2"/>
      <c r="F41" s="3" t="s">
        <v>19</v>
      </c>
      <c r="G41" s="3"/>
      <c r="H41" s="3" t="s">
        <v>20</v>
      </c>
      <c r="I41" s="3"/>
      <c r="J41" s="4" t="s">
        <v>48</v>
      </c>
      <c r="K41" s="3"/>
      <c r="L41" s="3" t="s">
        <v>21</v>
      </c>
      <c r="M41" s="3"/>
      <c r="N41" s="3" t="s">
        <v>22</v>
      </c>
      <c r="O41" s="3"/>
      <c r="P41" s="5" t="s">
        <v>20</v>
      </c>
      <c r="Q41" s="7"/>
    </row>
    <row r="42" spans="1:17" x14ac:dyDescent="0.25">
      <c r="A42" s="14"/>
      <c r="B42" s="1"/>
      <c r="C42" s="2"/>
      <c r="D42" s="2" t="s">
        <v>145</v>
      </c>
      <c r="E42" s="2"/>
      <c r="F42" s="3"/>
      <c r="G42" s="3"/>
      <c r="H42" s="3"/>
      <c r="I42" s="3"/>
      <c r="J42" s="4"/>
      <c r="K42" s="3"/>
      <c r="L42" s="3"/>
      <c r="M42" s="3"/>
      <c r="N42" s="3"/>
      <c r="O42" s="3"/>
      <c r="P42" s="5"/>
      <c r="Q42" s="7"/>
    </row>
    <row r="43" spans="1:17" x14ac:dyDescent="0.25">
      <c r="A43" s="14">
        <v>1</v>
      </c>
      <c r="B43" s="6">
        <v>340.2</v>
      </c>
      <c r="C43" s="14"/>
      <c r="D43" s="23" t="s">
        <v>175</v>
      </c>
      <c r="E43" s="14"/>
      <c r="F43" s="8">
        <v>0</v>
      </c>
      <c r="G43" s="8"/>
      <c r="H43" s="8">
        <v>0</v>
      </c>
      <c r="I43" s="8"/>
      <c r="J43" s="9">
        <v>4135</v>
      </c>
      <c r="K43" s="8"/>
      <c r="L43" s="8">
        <f t="shared" ref="L43:L48" si="7">SUM(H43-J43)</f>
        <v>-4135</v>
      </c>
      <c r="M43" s="8"/>
      <c r="N43" s="8">
        <f t="shared" ref="N43:N48" si="8">SUM(J43+L43)</f>
        <v>0</v>
      </c>
      <c r="O43" s="8"/>
      <c r="P43" s="10">
        <v>5000</v>
      </c>
      <c r="Q43" s="7"/>
    </row>
    <row r="44" spans="1:17" x14ac:dyDescent="0.25">
      <c r="A44" s="14">
        <v>2</v>
      </c>
      <c r="B44" s="6">
        <v>355.01</v>
      </c>
      <c r="C44" s="7"/>
      <c r="D44" s="7" t="s">
        <v>176</v>
      </c>
      <c r="E44" s="7"/>
      <c r="F44" s="8">
        <v>0</v>
      </c>
      <c r="G44" s="8"/>
      <c r="H44" s="8">
        <v>200</v>
      </c>
      <c r="I44" s="8"/>
      <c r="J44" s="9">
        <v>0</v>
      </c>
      <c r="K44" s="8"/>
      <c r="L44" s="8">
        <f t="shared" si="7"/>
        <v>200</v>
      </c>
      <c r="M44" s="8"/>
      <c r="N44" s="8">
        <f t="shared" si="8"/>
        <v>200</v>
      </c>
      <c r="O44" s="8"/>
      <c r="P44" s="10">
        <v>0</v>
      </c>
      <c r="Q44" s="7"/>
    </row>
    <row r="45" spans="1:17" x14ac:dyDescent="0.25">
      <c r="A45" s="14">
        <v>3</v>
      </c>
      <c r="B45" s="6"/>
      <c r="C45" s="7"/>
      <c r="D45" s="7"/>
      <c r="E45" s="7"/>
      <c r="F45" s="8">
        <v>0</v>
      </c>
      <c r="G45" s="8"/>
      <c r="H45" s="8">
        <v>0</v>
      </c>
      <c r="I45" s="8"/>
      <c r="J45" s="9">
        <v>0</v>
      </c>
      <c r="K45" s="8"/>
      <c r="L45" s="8">
        <f t="shared" si="7"/>
        <v>0</v>
      </c>
      <c r="M45" s="8"/>
      <c r="N45" s="8">
        <f t="shared" si="8"/>
        <v>0</v>
      </c>
      <c r="O45" s="8"/>
      <c r="P45" s="10">
        <v>0</v>
      </c>
      <c r="Q45" s="7"/>
    </row>
    <row r="46" spans="1:17" x14ac:dyDescent="0.25">
      <c r="A46" s="14">
        <v>4</v>
      </c>
      <c r="B46" s="6"/>
      <c r="C46" s="7"/>
      <c r="D46" s="7"/>
      <c r="E46" s="7"/>
      <c r="F46" s="8">
        <v>0</v>
      </c>
      <c r="G46" s="8"/>
      <c r="H46" s="8">
        <v>0</v>
      </c>
      <c r="I46" s="8"/>
      <c r="J46" s="9">
        <v>0</v>
      </c>
      <c r="K46" s="8"/>
      <c r="L46" s="8">
        <f t="shared" si="7"/>
        <v>0</v>
      </c>
      <c r="M46" s="8"/>
      <c r="N46" s="8">
        <f t="shared" si="8"/>
        <v>0</v>
      </c>
      <c r="O46" s="8"/>
      <c r="P46" s="10">
        <v>0</v>
      </c>
      <c r="Q46" s="7"/>
    </row>
    <row r="47" spans="1:17" x14ac:dyDescent="0.25">
      <c r="A47" s="14">
        <v>5</v>
      </c>
      <c r="B47" s="6"/>
      <c r="C47" s="7"/>
      <c r="D47" s="7"/>
      <c r="E47" s="7"/>
      <c r="F47" s="8">
        <v>0</v>
      </c>
      <c r="G47" s="8"/>
      <c r="H47" s="8">
        <v>0</v>
      </c>
      <c r="I47" s="8"/>
      <c r="J47" s="9">
        <v>0</v>
      </c>
      <c r="K47" s="8"/>
      <c r="L47" s="8">
        <f t="shared" si="7"/>
        <v>0</v>
      </c>
      <c r="M47" s="8"/>
      <c r="N47" s="8">
        <f t="shared" si="8"/>
        <v>0</v>
      </c>
      <c r="O47" s="8"/>
      <c r="P47" s="10">
        <v>0</v>
      </c>
      <c r="Q47" s="7"/>
    </row>
    <row r="48" spans="1:17" s="24" customFormat="1" x14ac:dyDescent="0.25">
      <c r="A48" s="14">
        <v>6</v>
      </c>
      <c r="B48" s="6"/>
      <c r="C48" s="7"/>
      <c r="D48" s="7"/>
      <c r="E48" s="7"/>
      <c r="F48" s="14">
        <v>0</v>
      </c>
      <c r="G48" s="7"/>
      <c r="H48" s="8">
        <v>0</v>
      </c>
      <c r="I48" s="7"/>
      <c r="J48" s="9">
        <v>0</v>
      </c>
      <c r="K48" s="7"/>
      <c r="L48" s="8">
        <f t="shared" si="7"/>
        <v>0</v>
      </c>
      <c r="M48" s="7"/>
      <c r="N48" s="8">
        <f t="shared" si="8"/>
        <v>0</v>
      </c>
      <c r="O48" s="8"/>
      <c r="P48" s="10">
        <v>0</v>
      </c>
      <c r="Q48" s="14"/>
    </row>
    <row r="49" spans="1:17" x14ac:dyDescent="0.25">
      <c r="A49" s="14">
        <v>7</v>
      </c>
      <c r="B49" s="11"/>
      <c r="C49" s="7"/>
      <c r="D49" s="12" t="s">
        <v>164</v>
      </c>
      <c r="E49" s="7"/>
      <c r="F49" s="3">
        <f>SUM(F43:F47)</f>
        <v>0</v>
      </c>
      <c r="G49" s="3">
        <f>SUM(G44:G47)</f>
        <v>0</v>
      </c>
      <c r="H49" s="3">
        <f>SUM(H43:H47)</f>
        <v>200</v>
      </c>
      <c r="I49" s="3">
        <f>SUM(I44:I47)</f>
        <v>0</v>
      </c>
      <c r="J49" s="4">
        <f>SUM(J43:J48)</f>
        <v>4135</v>
      </c>
      <c r="K49" s="3">
        <f>SUM(K44:K47)</f>
        <v>0</v>
      </c>
      <c r="L49" s="3">
        <f>SUM(L43:L47)</f>
        <v>-3935</v>
      </c>
      <c r="M49" s="3">
        <f>SUM(M44:M47)</f>
        <v>0</v>
      </c>
      <c r="N49" s="3">
        <f>SUM(N43:N47)</f>
        <v>200</v>
      </c>
      <c r="O49" s="3">
        <f>SUM(O44:O47)</f>
        <v>0</v>
      </c>
      <c r="P49" s="5">
        <f>SUM(P43:P48)</f>
        <v>5000</v>
      </c>
      <c r="Q49" s="7"/>
    </row>
    <row r="50" spans="1:17" x14ac:dyDescent="0.25">
      <c r="A50" s="14">
        <v>8</v>
      </c>
      <c r="B50" s="1"/>
      <c r="C50" s="2"/>
      <c r="D50" s="2" t="s">
        <v>103</v>
      </c>
      <c r="E50" s="2"/>
      <c r="F50" s="3"/>
      <c r="G50" s="3"/>
      <c r="H50" s="3"/>
      <c r="I50" s="3"/>
      <c r="J50" s="4"/>
      <c r="K50" s="3"/>
      <c r="L50" s="3"/>
      <c r="M50" s="3"/>
      <c r="N50" s="3"/>
      <c r="O50" s="3"/>
      <c r="P50" s="5"/>
      <c r="Q50" s="7"/>
    </row>
    <row r="51" spans="1:17" x14ac:dyDescent="0.25">
      <c r="A51" s="14"/>
      <c r="B51" s="11"/>
      <c r="C51" s="2"/>
      <c r="D51" s="23"/>
      <c r="E51" s="2"/>
      <c r="F51" s="3">
        <v>0</v>
      </c>
      <c r="G51" s="3"/>
      <c r="H51" s="3">
        <v>0</v>
      </c>
      <c r="I51" s="3"/>
      <c r="J51" s="4">
        <v>0</v>
      </c>
      <c r="K51" s="3"/>
      <c r="L51" s="3"/>
      <c r="M51" s="3"/>
      <c r="N51" s="3"/>
      <c r="O51" s="3"/>
      <c r="P51" s="5"/>
      <c r="Q51" s="7"/>
    </row>
    <row r="52" spans="1:17" s="25" customFormat="1" x14ac:dyDescent="0.25">
      <c r="A52" s="14">
        <v>9</v>
      </c>
      <c r="B52" s="6">
        <v>364.2</v>
      </c>
      <c r="C52" s="23"/>
      <c r="D52" s="23" t="s">
        <v>99</v>
      </c>
      <c r="E52" s="23"/>
      <c r="F52" s="8">
        <v>0</v>
      </c>
      <c r="G52" s="8"/>
      <c r="H52" s="8">
        <v>100</v>
      </c>
      <c r="I52" s="8"/>
      <c r="J52" s="9">
        <v>0</v>
      </c>
      <c r="K52" s="8"/>
      <c r="L52" s="8">
        <f t="shared" ref="L52:L61" si="9">SUM(H52-J52)</f>
        <v>100</v>
      </c>
      <c r="M52" s="8"/>
      <c r="N52" s="8">
        <f t="shared" ref="N52:N61" si="10">SUM(J52+L52)</f>
        <v>100</v>
      </c>
      <c r="O52" s="8"/>
      <c r="P52" s="10">
        <v>0</v>
      </c>
      <c r="Q52" s="23"/>
    </row>
    <row r="53" spans="1:17" s="25" customFormat="1" x14ac:dyDescent="0.25">
      <c r="A53" s="14">
        <v>10</v>
      </c>
      <c r="B53" s="6">
        <v>364.3</v>
      </c>
      <c r="C53" s="23"/>
      <c r="D53" s="23" t="s">
        <v>100</v>
      </c>
      <c r="E53" s="23"/>
      <c r="F53" s="8">
        <v>0</v>
      </c>
      <c r="G53" s="8"/>
      <c r="H53" s="8">
        <v>237120</v>
      </c>
      <c r="I53" s="8"/>
      <c r="J53" s="9">
        <v>248865</v>
      </c>
      <c r="K53" s="8"/>
      <c r="L53" s="8">
        <f t="shared" si="9"/>
        <v>-11745</v>
      </c>
      <c r="M53" s="8"/>
      <c r="N53" s="8">
        <f t="shared" si="10"/>
        <v>237120</v>
      </c>
      <c r="O53" s="8"/>
      <c r="P53" s="10">
        <v>267840</v>
      </c>
      <c r="Q53" s="23"/>
    </row>
    <row r="54" spans="1:17" s="25" customFormat="1" x14ac:dyDescent="0.25">
      <c r="A54" s="14">
        <v>11</v>
      </c>
      <c r="B54" s="11"/>
      <c r="C54" s="23"/>
      <c r="D54" s="26" t="s">
        <v>94</v>
      </c>
      <c r="E54" s="23"/>
      <c r="F54" s="3">
        <f>SUM(F52+F53)</f>
        <v>0</v>
      </c>
      <c r="G54" s="3">
        <f t="shared" ref="G54:O54" si="11">SUM(G52+G53)</f>
        <v>0</v>
      </c>
      <c r="H54" s="3">
        <f t="shared" si="11"/>
        <v>237220</v>
      </c>
      <c r="I54" s="3">
        <f t="shared" si="11"/>
        <v>0</v>
      </c>
      <c r="J54" s="4">
        <f>SUM(J51:J53)</f>
        <v>248865</v>
      </c>
      <c r="K54" s="3">
        <f t="shared" si="11"/>
        <v>0</v>
      </c>
      <c r="L54" s="3">
        <f t="shared" si="11"/>
        <v>-11645</v>
      </c>
      <c r="M54" s="3">
        <f t="shared" si="11"/>
        <v>0</v>
      </c>
      <c r="N54" s="3">
        <f t="shared" si="11"/>
        <v>237220</v>
      </c>
      <c r="O54" s="3">
        <f t="shared" si="11"/>
        <v>0</v>
      </c>
      <c r="P54" s="5">
        <f>SUM(P52:P53)</f>
        <v>267840</v>
      </c>
      <c r="Q54" s="23"/>
    </row>
    <row r="55" spans="1:17" s="25" customFormat="1" x14ac:dyDescent="0.25">
      <c r="A55" s="14">
        <v>12</v>
      </c>
      <c r="B55" s="11"/>
      <c r="C55" s="23"/>
      <c r="D55" s="2" t="s">
        <v>137</v>
      </c>
      <c r="E55" s="23"/>
      <c r="F55" s="8"/>
      <c r="G55" s="8"/>
      <c r="H55" s="8"/>
      <c r="I55" s="8"/>
      <c r="J55" s="9"/>
      <c r="K55" s="8"/>
      <c r="L55" s="8"/>
      <c r="M55" s="8"/>
      <c r="N55" s="8"/>
      <c r="O55" s="8"/>
      <c r="P55" s="10"/>
      <c r="Q55" s="23"/>
    </row>
    <row r="56" spans="1:17" x14ac:dyDescent="0.25">
      <c r="A56" s="14">
        <v>13</v>
      </c>
      <c r="B56" s="6">
        <v>378.9</v>
      </c>
      <c r="C56" s="7"/>
      <c r="D56" s="7" t="s">
        <v>167</v>
      </c>
      <c r="E56" s="7"/>
      <c r="F56" s="8">
        <v>0</v>
      </c>
      <c r="G56" s="7"/>
      <c r="H56" s="8">
        <v>0</v>
      </c>
      <c r="I56" s="7"/>
      <c r="J56" s="9">
        <v>0</v>
      </c>
      <c r="K56" s="7"/>
      <c r="L56" s="8">
        <f t="shared" si="9"/>
        <v>0</v>
      </c>
      <c r="M56" s="7"/>
      <c r="N56" s="8">
        <f t="shared" si="10"/>
        <v>0</v>
      </c>
      <c r="O56" s="8"/>
      <c r="P56" s="10">
        <v>0</v>
      </c>
      <c r="Q56" s="7"/>
    </row>
    <row r="57" spans="1:17" x14ac:dyDescent="0.25">
      <c r="A57" s="14">
        <v>14</v>
      </c>
      <c r="B57" s="6">
        <v>392.07</v>
      </c>
      <c r="C57" s="7"/>
      <c r="D57" s="7" t="s">
        <v>0</v>
      </c>
      <c r="E57" s="7"/>
      <c r="F57" s="8">
        <v>0</v>
      </c>
      <c r="G57" s="7"/>
      <c r="H57" s="8">
        <v>0</v>
      </c>
      <c r="I57" s="7"/>
      <c r="J57" s="9">
        <v>0</v>
      </c>
      <c r="K57" s="7"/>
      <c r="L57" s="8">
        <f t="shared" si="9"/>
        <v>0</v>
      </c>
      <c r="M57" s="7"/>
      <c r="N57" s="8">
        <f t="shared" si="10"/>
        <v>0</v>
      </c>
      <c r="O57" s="8"/>
      <c r="P57" s="13">
        <v>0</v>
      </c>
      <c r="Q57" s="7"/>
    </row>
    <row r="58" spans="1:17" x14ac:dyDescent="0.25">
      <c r="A58" s="14">
        <v>15</v>
      </c>
      <c r="B58" s="6">
        <v>392</v>
      </c>
      <c r="C58" s="7"/>
      <c r="D58" s="7" t="s">
        <v>168</v>
      </c>
      <c r="E58" s="7"/>
      <c r="F58" s="8">
        <v>0</v>
      </c>
      <c r="G58" s="7"/>
      <c r="H58" s="8">
        <v>0</v>
      </c>
      <c r="I58" s="7"/>
      <c r="J58" s="9">
        <v>0</v>
      </c>
      <c r="K58" s="7"/>
      <c r="L58" s="8">
        <f t="shared" si="9"/>
        <v>0</v>
      </c>
      <c r="M58" s="7"/>
      <c r="N58" s="8">
        <f t="shared" si="10"/>
        <v>0</v>
      </c>
      <c r="O58" s="8"/>
      <c r="P58" s="10">
        <v>0</v>
      </c>
      <c r="Q58" s="7"/>
    </row>
    <row r="59" spans="1:17" x14ac:dyDescent="0.25">
      <c r="A59" s="14">
        <v>18</v>
      </c>
      <c r="B59" s="14"/>
      <c r="C59" s="7"/>
      <c r="D59" s="12" t="s">
        <v>44</v>
      </c>
      <c r="E59" s="7"/>
      <c r="F59" s="3">
        <f t="shared" ref="F59:O59" si="12">SUM(F56:F58)</f>
        <v>0</v>
      </c>
      <c r="G59" s="3">
        <f t="shared" si="12"/>
        <v>0</v>
      </c>
      <c r="H59" s="3">
        <f t="shared" si="12"/>
        <v>0</v>
      </c>
      <c r="I59" s="3">
        <f t="shared" si="12"/>
        <v>0</v>
      </c>
      <c r="J59" s="4">
        <f t="shared" si="12"/>
        <v>0</v>
      </c>
      <c r="K59" s="3">
        <f t="shared" si="12"/>
        <v>0</v>
      </c>
      <c r="L59" s="3">
        <f t="shared" si="12"/>
        <v>0</v>
      </c>
      <c r="M59" s="3">
        <f t="shared" si="12"/>
        <v>0</v>
      </c>
      <c r="N59" s="3">
        <f t="shared" si="12"/>
        <v>0</v>
      </c>
      <c r="O59" s="3">
        <f t="shared" si="12"/>
        <v>0</v>
      </c>
      <c r="P59" s="5">
        <v>0</v>
      </c>
      <c r="Q59" s="7"/>
    </row>
    <row r="60" spans="1:17" x14ac:dyDescent="0.25">
      <c r="A60" s="14">
        <v>19</v>
      </c>
      <c r="B60" s="14"/>
      <c r="C60" s="7"/>
      <c r="D60" s="2" t="s">
        <v>45</v>
      </c>
      <c r="E60" s="7"/>
      <c r="F60" s="8"/>
      <c r="G60" s="7"/>
      <c r="H60" s="8"/>
      <c r="I60" s="7"/>
      <c r="J60" s="9"/>
      <c r="K60" s="7"/>
      <c r="L60" s="8"/>
      <c r="M60" s="7"/>
      <c r="N60" s="8"/>
      <c r="O60" s="8"/>
      <c r="P60" s="10">
        <v>0</v>
      </c>
      <c r="Q60" s="7"/>
    </row>
    <row r="61" spans="1:17" x14ac:dyDescent="0.25">
      <c r="A61" s="14">
        <v>20</v>
      </c>
      <c r="B61" s="6">
        <v>395</v>
      </c>
      <c r="C61" s="7"/>
      <c r="D61" s="7" t="s">
        <v>109</v>
      </c>
      <c r="E61" s="7"/>
      <c r="F61" s="8">
        <v>0</v>
      </c>
      <c r="G61" s="8"/>
      <c r="H61" s="8">
        <v>3000</v>
      </c>
      <c r="I61" s="8"/>
      <c r="J61" s="9">
        <v>1068</v>
      </c>
      <c r="K61" s="8"/>
      <c r="L61" s="8">
        <f t="shared" si="9"/>
        <v>1932</v>
      </c>
      <c r="M61" s="8"/>
      <c r="N61" s="8">
        <f t="shared" si="10"/>
        <v>3000</v>
      </c>
      <c r="O61" s="8"/>
      <c r="P61" s="10">
        <v>1000</v>
      </c>
      <c r="Q61" s="7"/>
    </row>
    <row r="62" spans="1:17" x14ac:dyDescent="0.25">
      <c r="A62" s="14">
        <v>21</v>
      </c>
      <c r="B62" s="11"/>
      <c r="C62" s="7"/>
      <c r="D62" s="12" t="s">
        <v>46</v>
      </c>
      <c r="E62" s="7"/>
      <c r="F62" s="3">
        <f>SUM(F61)</f>
        <v>0</v>
      </c>
      <c r="G62" s="3">
        <f t="shared" ref="G62:O62" si="13">SUM(G61)</f>
        <v>0</v>
      </c>
      <c r="H62" s="3">
        <f t="shared" si="13"/>
        <v>3000</v>
      </c>
      <c r="I62" s="3">
        <f t="shared" si="13"/>
        <v>0</v>
      </c>
      <c r="J62" s="4">
        <f t="shared" si="13"/>
        <v>1068</v>
      </c>
      <c r="K62" s="3">
        <f t="shared" si="13"/>
        <v>0</v>
      </c>
      <c r="L62" s="3">
        <f t="shared" si="13"/>
        <v>1932</v>
      </c>
      <c r="M62" s="3">
        <f t="shared" si="13"/>
        <v>0</v>
      </c>
      <c r="N62" s="3">
        <f t="shared" si="13"/>
        <v>3000</v>
      </c>
      <c r="O62" s="3">
        <f t="shared" si="13"/>
        <v>0</v>
      </c>
      <c r="P62" s="5">
        <v>1000</v>
      </c>
      <c r="Q62" s="7"/>
    </row>
    <row r="63" spans="1:17" x14ac:dyDescent="0.25">
      <c r="A63" s="14">
        <v>22</v>
      </c>
      <c r="B63" s="11"/>
      <c r="C63" s="7"/>
      <c r="D63" s="2" t="s">
        <v>41</v>
      </c>
      <c r="E63" s="7"/>
      <c r="F63" s="3">
        <f t="shared" ref="F63:P63" si="14">SUM(F49+F54+F59+F62)</f>
        <v>0</v>
      </c>
      <c r="G63" s="3">
        <f t="shared" si="14"/>
        <v>0</v>
      </c>
      <c r="H63" s="3">
        <f t="shared" si="14"/>
        <v>240420</v>
      </c>
      <c r="I63" s="3">
        <f t="shared" si="14"/>
        <v>0</v>
      </c>
      <c r="J63" s="4">
        <f t="shared" si="14"/>
        <v>254068</v>
      </c>
      <c r="K63" s="3">
        <f t="shared" si="14"/>
        <v>0</v>
      </c>
      <c r="L63" s="3">
        <f t="shared" si="14"/>
        <v>-13648</v>
      </c>
      <c r="M63" s="3">
        <f t="shared" si="14"/>
        <v>0</v>
      </c>
      <c r="N63" s="3">
        <f t="shared" si="14"/>
        <v>240420</v>
      </c>
      <c r="O63" s="3">
        <f t="shared" si="14"/>
        <v>0</v>
      </c>
      <c r="P63" s="21">
        <f t="shared" si="14"/>
        <v>273840</v>
      </c>
      <c r="Q63" s="7"/>
    </row>
    <row r="64" spans="1:17" x14ac:dyDescent="0.25">
      <c r="A64" s="14">
        <v>23</v>
      </c>
      <c r="B64" s="11"/>
      <c r="C64" s="7"/>
      <c r="D64" s="7"/>
      <c r="E64" s="7"/>
      <c r="F64" s="7"/>
      <c r="G64" s="7"/>
      <c r="H64" s="7"/>
      <c r="I64" s="7"/>
      <c r="J64" s="27"/>
      <c r="K64" s="7"/>
      <c r="L64" s="7"/>
      <c r="M64" s="7"/>
      <c r="N64" s="7"/>
      <c r="O64" s="7"/>
      <c r="P64" s="28"/>
      <c r="Q64" s="7"/>
    </row>
    <row r="65" spans="1:17" x14ac:dyDescent="0.25">
      <c r="A65" s="14">
        <v>24</v>
      </c>
      <c r="B65" s="1" t="s">
        <v>188</v>
      </c>
      <c r="C65" s="7"/>
      <c r="D65" s="2" t="s">
        <v>88</v>
      </c>
      <c r="E65" s="7"/>
      <c r="F65" s="3"/>
      <c r="G65" s="3">
        <f>SUM(G36+G63)</f>
        <v>0</v>
      </c>
      <c r="H65" s="3"/>
      <c r="I65" s="3">
        <f>SUM(I36+I63)</f>
        <v>0</v>
      </c>
      <c r="J65" s="4"/>
      <c r="K65" s="3">
        <f>SUM(K36+K63)</f>
        <v>0</v>
      </c>
      <c r="L65" s="3"/>
      <c r="M65" s="3">
        <f>SUM(M36+M63)</f>
        <v>0</v>
      </c>
      <c r="N65" s="3"/>
      <c r="O65" s="3">
        <f>SUM(O36+O63)</f>
        <v>0</v>
      </c>
      <c r="P65" s="29"/>
      <c r="Q65" s="7"/>
    </row>
    <row r="66" spans="1:17" x14ac:dyDescent="0.25">
      <c r="A66" s="14">
        <v>25</v>
      </c>
      <c r="B66" s="11">
        <v>100.1</v>
      </c>
      <c r="C66" s="7"/>
      <c r="D66" s="7" t="s">
        <v>169</v>
      </c>
      <c r="E66" s="7"/>
      <c r="F66" s="8"/>
      <c r="G66" s="8"/>
      <c r="H66" s="8">
        <v>198000</v>
      </c>
      <c r="I66" s="8"/>
      <c r="J66" s="9">
        <v>150259</v>
      </c>
      <c r="K66" s="8"/>
      <c r="L66" s="8"/>
      <c r="M66" s="8"/>
      <c r="N66" s="8"/>
      <c r="O66" s="8"/>
      <c r="P66" s="10">
        <v>150529</v>
      </c>
      <c r="Q66" s="30"/>
    </row>
    <row r="67" spans="1:17" x14ac:dyDescent="0.25">
      <c r="A67" s="14">
        <v>26</v>
      </c>
      <c r="B67" s="11">
        <v>100</v>
      </c>
      <c r="C67" s="7"/>
      <c r="D67" s="23" t="s">
        <v>1</v>
      </c>
      <c r="E67" s="7"/>
      <c r="F67" s="8"/>
      <c r="G67" s="8"/>
      <c r="H67" s="8">
        <v>2196117</v>
      </c>
      <c r="I67" s="8"/>
      <c r="J67" s="9">
        <v>959544</v>
      </c>
      <c r="K67" s="8"/>
      <c r="L67" s="8"/>
      <c r="M67" s="8"/>
      <c r="N67" s="3"/>
      <c r="O67" s="8"/>
      <c r="P67" s="31">
        <v>1000000</v>
      </c>
      <c r="Q67" s="7"/>
    </row>
    <row r="68" spans="1:17" x14ac:dyDescent="0.25">
      <c r="A68" s="14">
        <v>27</v>
      </c>
      <c r="B68" s="11">
        <v>100.06</v>
      </c>
      <c r="C68" s="7"/>
      <c r="D68" s="23" t="s">
        <v>156</v>
      </c>
      <c r="E68" s="7"/>
      <c r="F68" s="3"/>
      <c r="G68" s="3"/>
      <c r="H68" s="3">
        <v>35000</v>
      </c>
      <c r="I68" s="3"/>
      <c r="J68" s="4">
        <v>40364</v>
      </c>
      <c r="K68" s="3"/>
      <c r="L68" s="3"/>
      <c r="M68" s="3"/>
      <c r="N68" s="3"/>
      <c r="O68" s="3"/>
      <c r="P68" s="10">
        <v>40000</v>
      </c>
      <c r="Q68" s="7"/>
    </row>
    <row r="69" spans="1:17" x14ac:dyDescent="0.25">
      <c r="A69" s="14">
        <v>28</v>
      </c>
      <c r="B69" s="11">
        <v>106</v>
      </c>
      <c r="C69" s="7"/>
      <c r="D69" s="7" t="s">
        <v>2</v>
      </c>
      <c r="E69" s="7"/>
      <c r="F69" s="8"/>
      <c r="G69" s="8"/>
      <c r="H69" s="8">
        <v>120000</v>
      </c>
      <c r="I69" s="8"/>
      <c r="J69" s="9">
        <v>67890</v>
      </c>
      <c r="K69" s="8"/>
      <c r="L69" s="8"/>
      <c r="M69" s="8"/>
      <c r="N69" s="8">
        <v>12681</v>
      </c>
      <c r="O69" s="8"/>
      <c r="P69" s="10">
        <v>65000</v>
      </c>
      <c r="Q69" s="7"/>
    </row>
    <row r="70" spans="1:17" x14ac:dyDescent="0.25">
      <c r="A70" s="14">
        <v>29</v>
      </c>
      <c r="B70" s="11">
        <v>106.02</v>
      </c>
      <c r="C70" s="7"/>
      <c r="D70" s="7" t="s">
        <v>101</v>
      </c>
      <c r="E70" s="7"/>
      <c r="F70" s="8"/>
      <c r="G70" s="8"/>
      <c r="H70" s="8">
        <v>1500</v>
      </c>
      <c r="I70" s="8"/>
      <c r="J70" s="9">
        <v>1321</v>
      </c>
      <c r="K70" s="8"/>
      <c r="L70" s="8"/>
      <c r="M70" s="8"/>
      <c r="N70" s="8">
        <v>1112</v>
      </c>
      <c r="O70" s="8"/>
      <c r="P70" s="10">
        <v>1500</v>
      </c>
      <c r="Q70" s="7"/>
    </row>
    <row r="71" spans="1:17" x14ac:dyDescent="0.25">
      <c r="A71" s="14">
        <v>30</v>
      </c>
      <c r="B71" s="11">
        <v>100.05</v>
      </c>
      <c r="C71" s="7"/>
      <c r="D71" s="7" t="s">
        <v>187</v>
      </c>
      <c r="E71" s="7"/>
      <c r="F71" s="8"/>
      <c r="G71" s="8"/>
      <c r="H71" s="8">
        <v>7500</v>
      </c>
      <c r="I71" s="8"/>
      <c r="J71" s="9">
        <v>33902</v>
      </c>
      <c r="K71" s="8"/>
      <c r="L71" s="8"/>
      <c r="M71" s="8"/>
      <c r="N71" s="8">
        <v>2739</v>
      </c>
      <c r="O71" s="8"/>
      <c r="P71" s="10">
        <v>32500</v>
      </c>
      <c r="Q71" s="7"/>
    </row>
    <row r="72" spans="1:17" x14ac:dyDescent="0.25">
      <c r="A72" s="14">
        <v>31</v>
      </c>
      <c r="B72" s="11">
        <v>100.08</v>
      </c>
      <c r="C72" s="7"/>
      <c r="D72" s="7" t="s">
        <v>189</v>
      </c>
      <c r="E72" s="7"/>
      <c r="F72" s="8"/>
      <c r="G72" s="8"/>
      <c r="H72" s="8">
        <v>60000</v>
      </c>
      <c r="I72" s="8"/>
      <c r="J72" s="9">
        <v>12829</v>
      </c>
      <c r="K72" s="8"/>
      <c r="L72" s="8"/>
      <c r="M72" s="8"/>
      <c r="N72" s="3"/>
      <c r="O72" s="8"/>
      <c r="P72" s="10">
        <v>15000</v>
      </c>
      <c r="Q72" s="7"/>
    </row>
    <row r="73" spans="1:17" x14ac:dyDescent="0.25">
      <c r="A73" s="14"/>
      <c r="B73" s="32" t="s">
        <v>194</v>
      </c>
      <c r="C73" s="33"/>
      <c r="D73" s="33"/>
      <c r="E73" s="33"/>
      <c r="F73" s="34"/>
      <c r="G73" s="34"/>
      <c r="H73" s="34"/>
      <c r="I73" s="35"/>
      <c r="J73" s="9"/>
      <c r="K73" s="8"/>
      <c r="L73" s="8"/>
      <c r="M73" s="8"/>
      <c r="N73" s="3"/>
      <c r="O73" s="8"/>
      <c r="P73" s="10"/>
      <c r="Q73" s="7"/>
    </row>
    <row r="74" spans="1:17" x14ac:dyDescent="0.25">
      <c r="A74" s="14">
        <v>32</v>
      </c>
      <c r="B74" s="11">
        <v>100.01</v>
      </c>
      <c r="C74" s="7"/>
      <c r="D74" s="7" t="s">
        <v>191</v>
      </c>
      <c r="E74" s="7"/>
      <c r="F74" s="8"/>
      <c r="G74" s="8"/>
      <c r="H74" s="8"/>
      <c r="I74" s="8"/>
      <c r="J74" s="9">
        <v>3330</v>
      </c>
      <c r="K74" s="8"/>
      <c r="L74" s="8"/>
      <c r="M74" s="8"/>
      <c r="N74" s="3"/>
      <c r="O74" s="8"/>
      <c r="P74" s="10">
        <v>3000</v>
      </c>
      <c r="Q74" s="7"/>
    </row>
    <row r="75" spans="1:17" x14ac:dyDescent="0.25">
      <c r="A75" s="14">
        <v>33</v>
      </c>
      <c r="B75" s="11">
        <v>100.9</v>
      </c>
      <c r="C75" s="7"/>
      <c r="D75" s="7" t="s">
        <v>192</v>
      </c>
      <c r="E75" s="7"/>
      <c r="F75" s="8"/>
      <c r="G75" s="8"/>
      <c r="H75" s="8"/>
      <c r="I75" s="8"/>
      <c r="J75" s="9">
        <v>26580</v>
      </c>
      <c r="K75" s="8"/>
      <c r="L75" s="8"/>
      <c r="M75" s="8"/>
      <c r="N75" s="3"/>
      <c r="O75" s="8"/>
      <c r="P75" s="10">
        <v>26551</v>
      </c>
      <c r="Q75" s="7"/>
    </row>
    <row r="76" spans="1:17" x14ac:dyDescent="0.25">
      <c r="A76" s="14">
        <v>34</v>
      </c>
      <c r="B76" s="11">
        <v>106.01</v>
      </c>
      <c r="C76" s="7"/>
      <c r="D76" s="7" t="s">
        <v>102</v>
      </c>
      <c r="E76" s="7"/>
      <c r="F76" s="8"/>
      <c r="G76" s="8"/>
      <c r="H76" s="8"/>
      <c r="I76" s="8"/>
      <c r="J76" s="9">
        <v>638</v>
      </c>
      <c r="K76" s="8"/>
      <c r="L76" s="8"/>
      <c r="M76" s="8"/>
      <c r="N76" s="3"/>
      <c r="O76" s="8"/>
      <c r="P76" s="10">
        <v>609</v>
      </c>
      <c r="Q76" s="7"/>
    </row>
    <row r="77" spans="1:17" x14ac:dyDescent="0.25">
      <c r="A77" s="14">
        <v>35</v>
      </c>
      <c r="B77" s="11">
        <v>110</v>
      </c>
      <c r="C77" s="7"/>
      <c r="D77" s="7" t="s">
        <v>193</v>
      </c>
      <c r="E77" s="7"/>
      <c r="F77" s="8"/>
      <c r="G77" s="8"/>
      <c r="H77" s="8"/>
      <c r="I77" s="8"/>
      <c r="J77" s="9">
        <v>92</v>
      </c>
      <c r="K77" s="8"/>
      <c r="L77" s="8"/>
      <c r="M77" s="8"/>
      <c r="N77" s="3"/>
      <c r="O77" s="8"/>
      <c r="P77" s="10">
        <v>205</v>
      </c>
      <c r="Q77" s="7"/>
    </row>
    <row r="78" spans="1:17" x14ac:dyDescent="0.25">
      <c r="A78" s="14"/>
      <c r="B78" s="11"/>
      <c r="C78" s="7"/>
      <c r="D78" s="7"/>
      <c r="E78" s="7"/>
      <c r="F78" s="8"/>
      <c r="G78" s="8"/>
      <c r="H78" s="8"/>
      <c r="I78" s="8"/>
      <c r="J78" s="8"/>
      <c r="K78" s="8"/>
      <c r="L78" s="8"/>
      <c r="M78" s="8"/>
      <c r="N78" s="22" t="s">
        <v>79</v>
      </c>
      <c r="O78" s="8"/>
      <c r="P78" s="36">
        <f>SUM(P65:P77)</f>
        <v>1334894</v>
      </c>
      <c r="Q78" s="7"/>
    </row>
    <row r="79" spans="1:17" x14ac:dyDescent="0.25">
      <c r="A79" s="14"/>
      <c r="B79" s="14"/>
      <c r="C79" s="7"/>
      <c r="D79" s="37" t="s">
        <v>85</v>
      </c>
      <c r="E79" s="7"/>
      <c r="F79" s="3"/>
      <c r="G79" s="8"/>
      <c r="H79" s="8"/>
      <c r="I79" s="8"/>
      <c r="J79" s="8"/>
      <c r="K79" s="8"/>
      <c r="L79" s="8"/>
      <c r="M79" s="8"/>
      <c r="N79" s="8"/>
      <c r="O79" s="8"/>
      <c r="P79" s="8"/>
      <c r="Q79" s="7"/>
    </row>
    <row r="80" spans="1:17" x14ac:dyDescent="0.25">
      <c r="A80" s="14"/>
      <c r="B80" s="1"/>
      <c r="C80" s="2"/>
      <c r="D80" s="2"/>
      <c r="E80" s="2"/>
      <c r="F80" s="2"/>
      <c r="G80" s="2"/>
      <c r="H80" s="2">
        <v>2025</v>
      </c>
      <c r="I80" s="2"/>
      <c r="J80" s="17">
        <v>2025</v>
      </c>
      <c r="K80" s="2"/>
      <c r="L80" s="2">
        <v>2025</v>
      </c>
      <c r="M80" s="2"/>
      <c r="N80" s="2">
        <v>2025</v>
      </c>
      <c r="O80" s="2"/>
      <c r="P80" s="38">
        <v>2026</v>
      </c>
      <c r="Q80" s="7"/>
    </row>
    <row r="81" spans="1:17" x14ac:dyDescent="0.25">
      <c r="A81" s="14"/>
      <c r="B81" s="1"/>
      <c r="C81" s="2"/>
      <c r="D81" s="2"/>
      <c r="E81" s="2"/>
      <c r="F81" s="3" t="s">
        <v>95</v>
      </c>
      <c r="G81" s="3"/>
      <c r="H81" s="3" t="s">
        <v>96</v>
      </c>
      <c r="I81" s="3"/>
      <c r="J81" s="4" t="s">
        <v>75</v>
      </c>
      <c r="K81" s="3"/>
      <c r="L81" s="3" t="s">
        <v>16</v>
      </c>
      <c r="M81" s="3"/>
      <c r="N81" s="3" t="s">
        <v>17</v>
      </c>
      <c r="O81" s="3"/>
      <c r="P81" s="39" t="s">
        <v>18</v>
      </c>
      <c r="Q81" s="7"/>
    </row>
    <row r="82" spans="1:17" x14ac:dyDescent="0.25">
      <c r="A82" s="14"/>
      <c r="B82" s="1"/>
      <c r="C82" s="2"/>
      <c r="D82" s="2"/>
      <c r="E82" s="2"/>
      <c r="F82" s="3" t="s">
        <v>19</v>
      </c>
      <c r="G82" s="3"/>
      <c r="H82" s="3" t="s">
        <v>20</v>
      </c>
      <c r="I82" s="3"/>
      <c r="J82" s="4" t="s">
        <v>48</v>
      </c>
      <c r="K82" s="3"/>
      <c r="L82" s="3" t="s">
        <v>21</v>
      </c>
      <c r="M82" s="3"/>
      <c r="N82" s="3" t="s">
        <v>22</v>
      </c>
      <c r="O82" s="3"/>
      <c r="P82" s="39" t="s">
        <v>20</v>
      </c>
      <c r="Q82" s="7"/>
    </row>
    <row r="83" spans="1:17" x14ac:dyDescent="0.25">
      <c r="A83" s="14"/>
      <c r="B83" s="1" t="s">
        <v>108</v>
      </c>
      <c r="C83" s="2"/>
      <c r="D83" s="2" t="s">
        <v>55</v>
      </c>
      <c r="E83" s="2"/>
      <c r="F83" s="3"/>
      <c r="G83" s="3"/>
      <c r="H83" s="3"/>
      <c r="I83" s="3"/>
      <c r="J83" s="4"/>
      <c r="K83" s="3"/>
      <c r="L83" s="3"/>
      <c r="M83" s="3"/>
      <c r="N83" s="3"/>
      <c r="O83" s="3"/>
      <c r="P83" s="39"/>
      <c r="Q83" s="7"/>
    </row>
    <row r="84" spans="1:17" x14ac:dyDescent="0.25">
      <c r="A84" s="14">
        <v>1</v>
      </c>
      <c r="B84" s="14">
        <v>400.10500000000002</v>
      </c>
      <c r="C84" s="7"/>
      <c r="D84" s="7" t="s">
        <v>89</v>
      </c>
      <c r="E84" s="7"/>
      <c r="F84" s="8">
        <v>0</v>
      </c>
      <c r="G84" s="8"/>
      <c r="H84" s="8">
        <v>5500</v>
      </c>
      <c r="I84" s="8"/>
      <c r="J84" s="9">
        <v>7354</v>
      </c>
      <c r="K84" s="8"/>
      <c r="L84" s="8">
        <f>SUM(H84-J84)</f>
        <v>-1854</v>
      </c>
      <c r="M84" s="8"/>
      <c r="N84" s="8">
        <f>SUM(J84+L84)</f>
        <v>5500</v>
      </c>
      <c r="O84" s="8"/>
      <c r="P84" s="40">
        <v>8000</v>
      </c>
      <c r="Q84" s="7"/>
    </row>
    <row r="85" spans="1:17" x14ac:dyDescent="0.25">
      <c r="A85" s="14">
        <v>2</v>
      </c>
      <c r="B85" s="14">
        <v>400.21499999999997</v>
      </c>
      <c r="C85" s="7"/>
      <c r="D85" s="7" t="s">
        <v>177</v>
      </c>
      <c r="E85" s="7"/>
      <c r="F85" s="8">
        <v>0</v>
      </c>
      <c r="G85" s="8"/>
      <c r="H85" s="8">
        <v>50</v>
      </c>
      <c r="I85" s="8"/>
      <c r="J85" s="9">
        <v>4823</v>
      </c>
      <c r="K85" s="8"/>
      <c r="L85" s="8">
        <f t="shared" ref="L85:L96" si="15">SUM(H85-J85)</f>
        <v>-4773</v>
      </c>
      <c r="M85" s="8"/>
      <c r="N85" s="8">
        <f t="shared" ref="N85:N96" si="16">SUM(J85+L85)</f>
        <v>50</v>
      </c>
      <c r="O85" s="8"/>
      <c r="P85" s="41">
        <v>2000</v>
      </c>
      <c r="Q85" s="7"/>
    </row>
    <row r="86" spans="1:17" x14ac:dyDescent="0.25">
      <c r="A86" s="14">
        <v>3</v>
      </c>
      <c r="B86" s="6">
        <v>400.21</v>
      </c>
      <c r="C86" s="7"/>
      <c r="D86" s="7" t="s">
        <v>178</v>
      </c>
      <c r="E86" s="7"/>
      <c r="F86" s="8">
        <v>0</v>
      </c>
      <c r="G86" s="8"/>
      <c r="H86" s="8">
        <v>6000</v>
      </c>
      <c r="I86" s="8"/>
      <c r="J86" s="9">
        <v>7875</v>
      </c>
      <c r="K86" s="8"/>
      <c r="L86" s="8">
        <f t="shared" si="15"/>
        <v>-1875</v>
      </c>
      <c r="M86" s="8"/>
      <c r="N86" s="8">
        <f t="shared" si="16"/>
        <v>6000</v>
      </c>
      <c r="O86" s="8"/>
      <c r="P86" s="41">
        <v>6000</v>
      </c>
      <c r="Q86" s="7"/>
    </row>
    <row r="87" spans="1:17" x14ac:dyDescent="0.25">
      <c r="A87" s="14">
        <v>4</v>
      </c>
      <c r="B87" s="6">
        <v>400.226</v>
      </c>
      <c r="C87" s="7"/>
      <c r="D87" s="7" t="s">
        <v>179</v>
      </c>
      <c r="E87" s="7"/>
      <c r="F87" s="8">
        <v>0</v>
      </c>
      <c r="G87" s="8"/>
      <c r="H87" s="8">
        <v>0</v>
      </c>
      <c r="I87" s="8"/>
      <c r="J87" s="9">
        <v>65</v>
      </c>
      <c r="K87" s="8"/>
      <c r="L87" s="8">
        <f t="shared" si="15"/>
        <v>-65</v>
      </c>
      <c r="M87" s="8"/>
      <c r="N87" s="8">
        <f t="shared" si="16"/>
        <v>0</v>
      </c>
      <c r="O87" s="8"/>
      <c r="P87" s="41">
        <v>500</v>
      </c>
      <c r="Q87" s="7"/>
    </row>
    <row r="88" spans="1:17" x14ac:dyDescent="0.25">
      <c r="A88" s="14">
        <v>5</v>
      </c>
      <c r="B88" s="6">
        <v>400.3</v>
      </c>
      <c r="C88" s="7"/>
      <c r="D88" s="7" t="s">
        <v>97</v>
      </c>
      <c r="E88" s="7"/>
      <c r="F88" s="8">
        <v>0</v>
      </c>
      <c r="G88" s="8"/>
      <c r="H88" s="8">
        <v>0</v>
      </c>
      <c r="I88" s="8"/>
      <c r="J88" s="9">
        <v>475</v>
      </c>
      <c r="K88" s="8"/>
      <c r="L88" s="8">
        <f t="shared" si="15"/>
        <v>-475</v>
      </c>
      <c r="M88" s="8"/>
      <c r="N88" s="8">
        <f t="shared" si="16"/>
        <v>0</v>
      </c>
      <c r="O88" s="8"/>
      <c r="P88" s="41">
        <v>0</v>
      </c>
      <c r="Q88" s="7"/>
    </row>
    <row r="89" spans="1:17" x14ac:dyDescent="0.25">
      <c r="A89" s="14">
        <v>6</v>
      </c>
      <c r="B89" s="14">
        <v>400.31099999999998</v>
      </c>
      <c r="C89" s="7"/>
      <c r="D89" s="7" t="s">
        <v>98</v>
      </c>
      <c r="E89" s="7"/>
      <c r="F89" s="8">
        <v>0</v>
      </c>
      <c r="G89" s="8"/>
      <c r="H89" s="8">
        <v>15000</v>
      </c>
      <c r="I89" s="8"/>
      <c r="J89" s="9">
        <v>22006</v>
      </c>
      <c r="K89" s="8"/>
      <c r="L89" s="8">
        <f t="shared" si="15"/>
        <v>-7006</v>
      </c>
      <c r="M89" s="8"/>
      <c r="N89" s="8">
        <f t="shared" si="16"/>
        <v>15000</v>
      </c>
      <c r="O89" s="8"/>
      <c r="P89" s="40">
        <v>22000</v>
      </c>
      <c r="Q89" s="7"/>
    </row>
    <row r="90" spans="1:17" x14ac:dyDescent="0.25">
      <c r="A90" s="14">
        <v>7</v>
      </c>
      <c r="B90" s="14">
        <v>400.31200000000001</v>
      </c>
      <c r="C90" s="7"/>
      <c r="D90" s="7" t="s">
        <v>51</v>
      </c>
      <c r="E90" s="7"/>
      <c r="F90" s="8">
        <v>0</v>
      </c>
      <c r="G90" s="8"/>
      <c r="H90" s="8">
        <v>0</v>
      </c>
      <c r="I90" s="8"/>
      <c r="J90" s="9">
        <v>0</v>
      </c>
      <c r="K90" s="8"/>
      <c r="L90" s="8">
        <f t="shared" si="15"/>
        <v>0</v>
      </c>
      <c r="M90" s="8"/>
      <c r="N90" s="8">
        <f t="shared" si="16"/>
        <v>0</v>
      </c>
      <c r="O90" s="8"/>
      <c r="P90" s="40">
        <v>0</v>
      </c>
      <c r="Q90" s="7"/>
    </row>
    <row r="91" spans="1:17" x14ac:dyDescent="0.25">
      <c r="A91" s="14">
        <v>8</v>
      </c>
      <c r="B91" s="14">
        <v>400.31299999999999</v>
      </c>
      <c r="C91" s="7"/>
      <c r="D91" s="7" t="s">
        <v>52</v>
      </c>
      <c r="E91" s="7"/>
      <c r="F91" s="8">
        <v>0</v>
      </c>
      <c r="G91" s="8"/>
      <c r="H91" s="8">
        <v>100000</v>
      </c>
      <c r="I91" s="8"/>
      <c r="J91" s="9">
        <v>20322</v>
      </c>
      <c r="K91" s="8"/>
      <c r="L91" s="8">
        <f t="shared" si="15"/>
        <v>79678</v>
      </c>
      <c r="M91" s="8"/>
      <c r="N91" s="8">
        <f t="shared" si="16"/>
        <v>100000</v>
      </c>
      <c r="O91" s="8"/>
      <c r="P91" s="40">
        <v>25000</v>
      </c>
      <c r="Q91" s="7"/>
    </row>
    <row r="92" spans="1:17" x14ac:dyDescent="0.25">
      <c r="A92" s="14">
        <v>9</v>
      </c>
      <c r="B92" s="14">
        <v>400.47</v>
      </c>
      <c r="C92" s="7"/>
      <c r="D92" s="7" t="s">
        <v>180</v>
      </c>
      <c r="E92" s="7"/>
      <c r="F92" s="8">
        <v>0</v>
      </c>
      <c r="G92" s="8"/>
      <c r="H92" s="8">
        <v>0</v>
      </c>
      <c r="I92" s="8"/>
      <c r="J92" s="9">
        <v>725</v>
      </c>
      <c r="K92" s="8"/>
      <c r="L92" s="8">
        <f t="shared" si="15"/>
        <v>-725</v>
      </c>
      <c r="M92" s="8"/>
      <c r="N92" s="8">
        <f t="shared" si="16"/>
        <v>0</v>
      </c>
      <c r="O92" s="8"/>
      <c r="P92" s="40">
        <v>500</v>
      </c>
      <c r="Q92" s="7"/>
    </row>
    <row r="93" spans="1:17" x14ac:dyDescent="0.25">
      <c r="A93" s="14">
        <v>10</v>
      </c>
      <c r="B93" s="6">
        <v>400.32</v>
      </c>
      <c r="C93" s="7"/>
      <c r="D93" s="7" t="s">
        <v>165</v>
      </c>
      <c r="E93" s="7"/>
      <c r="F93" s="8">
        <v>0</v>
      </c>
      <c r="G93" s="8"/>
      <c r="H93" s="8">
        <v>6000</v>
      </c>
      <c r="I93" s="8"/>
      <c r="J93" s="9">
        <v>3144</v>
      </c>
      <c r="K93" s="8"/>
      <c r="L93" s="8">
        <f t="shared" si="15"/>
        <v>2856</v>
      </c>
      <c r="M93" s="8"/>
      <c r="N93" s="8">
        <f t="shared" si="16"/>
        <v>6000</v>
      </c>
      <c r="O93" s="8"/>
      <c r="P93" s="41">
        <v>3500</v>
      </c>
      <c r="Q93" s="7"/>
    </row>
    <row r="94" spans="1:17" x14ac:dyDescent="0.25">
      <c r="A94" s="14">
        <v>11</v>
      </c>
      <c r="B94" s="6">
        <v>400.34100000000001</v>
      </c>
      <c r="C94" s="7"/>
      <c r="D94" s="7" t="s">
        <v>7</v>
      </c>
      <c r="E94" s="7"/>
      <c r="F94" s="8">
        <v>0</v>
      </c>
      <c r="G94" s="8"/>
      <c r="H94" s="8">
        <v>2000</v>
      </c>
      <c r="I94" s="8"/>
      <c r="J94" s="9">
        <v>1502</v>
      </c>
      <c r="K94" s="8"/>
      <c r="L94" s="8">
        <f t="shared" si="15"/>
        <v>498</v>
      </c>
      <c r="M94" s="8"/>
      <c r="N94" s="8">
        <f t="shared" si="16"/>
        <v>2000</v>
      </c>
      <c r="O94" s="8"/>
      <c r="P94" s="41">
        <v>2000</v>
      </c>
      <c r="Q94" s="7"/>
    </row>
    <row r="95" spans="1:17" x14ac:dyDescent="0.25">
      <c r="A95" s="14">
        <v>12</v>
      </c>
      <c r="B95" s="6">
        <v>400.37</v>
      </c>
      <c r="C95" s="7"/>
      <c r="D95" s="7" t="s">
        <v>8</v>
      </c>
      <c r="E95" s="7"/>
      <c r="F95" s="8">
        <v>0</v>
      </c>
      <c r="G95" s="8"/>
      <c r="H95" s="8">
        <v>1500</v>
      </c>
      <c r="I95" s="8"/>
      <c r="J95" s="9">
        <v>428</v>
      </c>
      <c r="K95" s="8"/>
      <c r="L95" s="8">
        <f t="shared" si="15"/>
        <v>1072</v>
      </c>
      <c r="M95" s="8"/>
      <c r="N95" s="8">
        <f t="shared" si="16"/>
        <v>1500</v>
      </c>
      <c r="O95" s="8"/>
      <c r="P95" s="41">
        <v>1200</v>
      </c>
      <c r="Q95" s="7"/>
    </row>
    <row r="96" spans="1:17" x14ac:dyDescent="0.25">
      <c r="A96" s="14">
        <v>13</v>
      </c>
      <c r="B96" s="6">
        <v>400.42</v>
      </c>
      <c r="C96" s="7"/>
      <c r="D96" s="7" t="s">
        <v>9</v>
      </c>
      <c r="E96" s="7"/>
      <c r="F96" s="8">
        <v>0</v>
      </c>
      <c r="G96" s="8"/>
      <c r="H96" s="8">
        <v>500</v>
      </c>
      <c r="I96" s="8"/>
      <c r="J96" s="9">
        <v>1504</v>
      </c>
      <c r="K96" s="8"/>
      <c r="L96" s="8">
        <f t="shared" si="15"/>
        <v>-1004</v>
      </c>
      <c r="M96" s="8"/>
      <c r="N96" s="8">
        <f t="shared" si="16"/>
        <v>500</v>
      </c>
      <c r="O96" s="8"/>
      <c r="P96" s="41">
        <v>1500</v>
      </c>
      <c r="Q96" s="7"/>
    </row>
    <row r="97" spans="1:17" x14ac:dyDescent="0.25">
      <c r="A97" s="14">
        <v>14</v>
      </c>
      <c r="B97" s="14"/>
      <c r="C97" s="7"/>
      <c r="D97" s="12" t="s">
        <v>34</v>
      </c>
      <c r="E97" s="12"/>
      <c r="F97" s="3">
        <f t="shared" ref="F97:O97" si="17">SUM(F84:F96)</f>
        <v>0</v>
      </c>
      <c r="G97" s="3"/>
      <c r="H97" s="3">
        <f>SUM(H84:H96)</f>
        <v>136550</v>
      </c>
      <c r="I97" s="3"/>
      <c r="J97" s="4">
        <f t="shared" si="17"/>
        <v>70223</v>
      </c>
      <c r="K97" s="3"/>
      <c r="L97" s="3">
        <f t="shared" si="17"/>
        <v>66327</v>
      </c>
      <c r="M97" s="3"/>
      <c r="N97" s="3">
        <f t="shared" si="17"/>
        <v>136550</v>
      </c>
      <c r="O97" s="3">
        <f t="shared" si="17"/>
        <v>0</v>
      </c>
      <c r="P97" s="39">
        <f>SUM(P84:P96)</f>
        <v>72200</v>
      </c>
      <c r="Q97" s="7"/>
    </row>
    <row r="98" spans="1:17" x14ac:dyDescent="0.25">
      <c r="A98" s="14">
        <v>15</v>
      </c>
      <c r="B98" s="14"/>
      <c r="C98" s="7"/>
      <c r="D98" s="2" t="s">
        <v>125</v>
      </c>
      <c r="E98" s="7"/>
      <c r="F98" s="8"/>
      <c r="G98" s="8"/>
      <c r="H98" s="8"/>
      <c r="I98" s="8"/>
      <c r="J98" s="9"/>
      <c r="K98" s="8"/>
      <c r="L98" s="8"/>
      <c r="M98" s="8"/>
      <c r="N98" s="8"/>
      <c r="O98" s="8"/>
      <c r="P98" s="41"/>
      <c r="Q98" s="7"/>
    </row>
    <row r="99" spans="1:17" x14ac:dyDescent="0.25">
      <c r="A99" s="14">
        <v>16</v>
      </c>
      <c r="B99" s="14">
        <v>403.10500000000002</v>
      </c>
      <c r="C99" s="7"/>
      <c r="D99" s="7" t="s">
        <v>116</v>
      </c>
      <c r="E99" s="7"/>
      <c r="F99" s="8">
        <v>0</v>
      </c>
      <c r="G99" s="8"/>
      <c r="H99" s="8">
        <v>2400</v>
      </c>
      <c r="I99" s="8"/>
      <c r="J99" s="9">
        <v>2000</v>
      </c>
      <c r="K99" s="8"/>
      <c r="L99" s="8">
        <f t="shared" ref="L99:L107" si="18">SUM(H99-J99)</f>
        <v>400</v>
      </c>
      <c r="M99" s="8"/>
      <c r="N99" s="8">
        <f t="shared" ref="N99:N107" si="19">SUM(J99+L99)</f>
        <v>2400</v>
      </c>
      <c r="O99" s="8"/>
      <c r="P99" s="41">
        <v>2400</v>
      </c>
      <c r="Q99" s="7"/>
    </row>
    <row r="100" spans="1:17" x14ac:dyDescent="0.25">
      <c r="A100" s="14">
        <v>17</v>
      </c>
      <c r="B100" s="6">
        <v>403.2</v>
      </c>
      <c r="C100" s="7"/>
      <c r="D100" s="7" t="s">
        <v>115</v>
      </c>
      <c r="E100" s="7"/>
      <c r="F100" s="8">
        <v>0</v>
      </c>
      <c r="G100" s="8"/>
      <c r="H100" s="8">
        <v>500</v>
      </c>
      <c r="I100" s="8"/>
      <c r="J100" s="9">
        <v>1494</v>
      </c>
      <c r="K100" s="8"/>
      <c r="L100" s="8">
        <f t="shared" si="18"/>
        <v>-994</v>
      </c>
      <c r="M100" s="8"/>
      <c r="N100" s="8">
        <f t="shared" si="19"/>
        <v>500</v>
      </c>
      <c r="O100" s="8"/>
      <c r="P100" s="41">
        <v>500</v>
      </c>
      <c r="Q100" s="7"/>
    </row>
    <row r="101" spans="1:17" x14ac:dyDescent="0.25">
      <c r="A101" s="14">
        <v>18</v>
      </c>
      <c r="B101" s="6">
        <v>403.3</v>
      </c>
      <c r="C101" s="7"/>
      <c r="D101" s="7" t="s">
        <v>146</v>
      </c>
      <c r="E101" s="7"/>
      <c r="F101" s="8">
        <v>0</v>
      </c>
      <c r="G101" s="8"/>
      <c r="H101" s="8">
        <v>200</v>
      </c>
      <c r="I101" s="8"/>
      <c r="J101" s="9">
        <v>4</v>
      </c>
      <c r="K101" s="8"/>
      <c r="L101" s="8">
        <f t="shared" si="18"/>
        <v>196</v>
      </c>
      <c r="M101" s="8"/>
      <c r="N101" s="8">
        <f t="shared" si="19"/>
        <v>200</v>
      </c>
      <c r="O101" s="8"/>
      <c r="P101" s="41">
        <v>200</v>
      </c>
      <c r="Q101" s="7"/>
    </row>
    <row r="102" spans="1:17" x14ac:dyDescent="0.25">
      <c r="A102" s="14">
        <v>19</v>
      </c>
      <c r="B102" s="14">
        <v>403.30099999999999</v>
      </c>
      <c r="C102" s="7"/>
      <c r="D102" s="7" t="s">
        <v>78</v>
      </c>
      <c r="E102" s="7"/>
      <c r="F102" s="8">
        <v>0</v>
      </c>
      <c r="G102" s="8"/>
      <c r="H102" s="8">
        <v>50</v>
      </c>
      <c r="I102" s="8"/>
      <c r="J102" s="9">
        <v>18</v>
      </c>
      <c r="K102" s="8"/>
      <c r="L102" s="8">
        <f t="shared" si="18"/>
        <v>32</v>
      </c>
      <c r="M102" s="8"/>
      <c r="N102" s="8">
        <f t="shared" si="19"/>
        <v>50</v>
      </c>
      <c r="O102" s="8"/>
      <c r="P102" s="41">
        <v>50</v>
      </c>
      <c r="Q102" s="7"/>
    </row>
    <row r="103" spans="1:17" x14ac:dyDescent="0.25">
      <c r="A103" s="14">
        <v>20</v>
      </c>
      <c r="B103" s="6">
        <v>403.35</v>
      </c>
      <c r="C103" s="7"/>
      <c r="D103" s="7" t="s">
        <v>10</v>
      </c>
      <c r="E103" s="7"/>
      <c r="F103" s="8">
        <v>0</v>
      </c>
      <c r="G103" s="8"/>
      <c r="H103" s="8">
        <v>20</v>
      </c>
      <c r="I103" s="8"/>
      <c r="J103" s="9">
        <v>82</v>
      </c>
      <c r="K103" s="8"/>
      <c r="L103" s="8">
        <f t="shared" si="18"/>
        <v>-62</v>
      </c>
      <c r="M103" s="8"/>
      <c r="N103" s="8">
        <f t="shared" si="19"/>
        <v>20</v>
      </c>
      <c r="O103" s="8"/>
      <c r="P103" s="41">
        <v>0</v>
      </c>
      <c r="Q103" s="7"/>
    </row>
    <row r="104" spans="1:17" x14ac:dyDescent="0.25">
      <c r="A104" s="14">
        <v>21</v>
      </c>
      <c r="B104" s="14"/>
      <c r="C104" s="7"/>
      <c r="D104" s="12" t="s">
        <v>35</v>
      </c>
      <c r="E104" s="7"/>
      <c r="F104" s="3">
        <f>SUM(F99:F103)</f>
        <v>0</v>
      </c>
      <c r="G104" s="3">
        <f t="shared" ref="G104:O104" si="20">SUM(G99:G103)</f>
        <v>0</v>
      </c>
      <c r="H104" s="3">
        <f>SUM(H99:H103)</f>
        <v>3170</v>
      </c>
      <c r="I104" s="3">
        <f t="shared" si="20"/>
        <v>0</v>
      </c>
      <c r="J104" s="4">
        <f t="shared" si="20"/>
        <v>3598</v>
      </c>
      <c r="K104" s="3">
        <f t="shared" si="20"/>
        <v>0</v>
      </c>
      <c r="L104" s="3">
        <f t="shared" si="20"/>
        <v>-428</v>
      </c>
      <c r="M104" s="3">
        <f t="shared" si="20"/>
        <v>0</v>
      </c>
      <c r="N104" s="3">
        <f t="shared" si="20"/>
        <v>3170</v>
      </c>
      <c r="O104" s="3">
        <f t="shared" si="20"/>
        <v>0</v>
      </c>
      <c r="P104" s="39">
        <f>SUM(P99:P103)</f>
        <v>3150</v>
      </c>
      <c r="Q104" s="7"/>
    </row>
    <row r="105" spans="1:17" x14ac:dyDescent="0.25">
      <c r="A105" s="14">
        <v>22</v>
      </c>
      <c r="B105" s="14"/>
      <c r="C105" s="7"/>
      <c r="D105" s="2" t="s">
        <v>36</v>
      </c>
      <c r="E105" s="7"/>
      <c r="F105" s="8"/>
      <c r="G105" s="8"/>
      <c r="H105" s="8"/>
      <c r="I105" s="8"/>
      <c r="J105" s="9"/>
      <c r="K105" s="8"/>
      <c r="L105" s="8"/>
      <c r="M105" s="8"/>
      <c r="N105" s="8"/>
      <c r="O105" s="8"/>
      <c r="P105" s="41"/>
      <c r="Q105" s="7"/>
    </row>
    <row r="106" spans="1:17" x14ac:dyDescent="0.25">
      <c r="A106" s="14">
        <v>23</v>
      </c>
      <c r="B106" s="6">
        <v>404.11</v>
      </c>
      <c r="C106" s="7"/>
      <c r="D106" s="23" t="s">
        <v>56</v>
      </c>
      <c r="E106" s="7"/>
      <c r="F106" s="8">
        <v>0</v>
      </c>
      <c r="G106" s="8"/>
      <c r="H106" s="8">
        <v>750</v>
      </c>
      <c r="I106" s="8"/>
      <c r="J106" s="9">
        <v>750</v>
      </c>
      <c r="K106" s="8"/>
      <c r="L106" s="8">
        <f t="shared" si="18"/>
        <v>0</v>
      </c>
      <c r="M106" s="8"/>
      <c r="N106" s="8">
        <f t="shared" si="19"/>
        <v>750</v>
      </c>
      <c r="O106" s="8"/>
      <c r="P106" s="41">
        <v>750</v>
      </c>
      <c r="Q106" s="7"/>
    </row>
    <row r="107" spans="1:17" x14ac:dyDescent="0.25">
      <c r="A107" s="14">
        <v>24</v>
      </c>
      <c r="B107" s="6">
        <v>404.31400000000002</v>
      </c>
      <c r="C107" s="7"/>
      <c r="D107" s="7" t="s">
        <v>11</v>
      </c>
      <c r="E107" s="7"/>
      <c r="F107" s="8">
        <v>0</v>
      </c>
      <c r="G107" s="8"/>
      <c r="H107" s="8">
        <v>5500</v>
      </c>
      <c r="I107" s="8"/>
      <c r="J107" s="9">
        <v>3442</v>
      </c>
      <c r="K107" s="8"/>
      <c r="L107" s="8">
        <f t="shared" si="18"/>
        <v>2058</v>
      </c>
      <c r="M107" s="8"/>
      <c r="N107" s="8">
        <f t="shared" si="19"/>
        <v>5500</v>
      </c>
      <c r="O107" s="8"/>
      <c r="P107" s="41">
        <v>5000</v>
      </c>
      <c r="Q107" s="7"/>
    </row>
    <row r="108" spans="1:17" x14ac:dyDescent="0.25">
      <c r="A108" s="14">
        <v>25</v>
      </c>
      <c r="B108" s="6"/>
      <c r="C108" s="7"/>
      <c r="D108" s="12" t="s">
        <v>126</v>
      </c>
      <c r="E108" s="7"/>
      <c r="F108" s="3">
        <f>SUM(F106+F107)</f>
        <v>0</v>
      </c>
      <c r="G108" s="3">
        <f t="shared" ref="G108:O108" si="21">SUM(G106+G107)</f>
        <v>0</v>
      </c>
      <c r="H108" s="3">
        <f>SUM(H106:H107)</f>
        <v>6250</v>
      </c>
      <c r="I108" s="3">
        <f t="shared" si="21"/>
        <v>0</v>
      </c>
      <c r="J108" s="4">
        <f>SUM(J106:J107)</f>
        <v>4192</v>
      </c>
      <c r="K108" s="3">
        <f t="shared" si="21"/>
        <v>0</v>
      </c>
      <c r="L108" s="3">
        <f t="shared" si="21"/>
        <v>2058</v>
      </c>
      <c r="M108" s="3">
        <f t="shared" si="21"/>
        <v>0</v>
      </c>
      <c r="N108" s="3">
        <f t="shared" si="21"/>
        <v>6250</v>
      </c>
      <c r="O108" s="3">
        <f t="shared" si="21"/>
        <v>0</v>
      </c>
      <c r="P108" s="39">
        <f>SUM(P106:P107)</f>
        <v>5750</v>
      </c>
      <c r="Q108" s="7"/>
    </row>
    <row r="109" spans="1:17" x14ac:dyDescent="0.25">
      <c r="A109" s="14">
        <v>26</v>
      </c>
      <c r="B109" s="14"/>
      <c r="C109" s="7"/>
      <c r="D109" s="2" t="s">
        <v>57</v>
      </c>
      <c r="E109" s="7"/>
      <c r="F109" s="8"/>
      <c r="G109" s="8"/>
      <c r="H109" s="8"/>
      <c r="I109" s="8"/>
      <c r="J109" s="9"/>
      <c r="K109" s="8"/>
      <c r="L109" s="8"/>
      <c r="M109" s="8"/>
      <c r="N109" s="8"/>
      <c r="O109" s="8"/>
      <c r="P109" s="41"/>
      <c r="Q109" s="7"/>
    </row>
    <row r="110" spans="1:17" x14ac:dyDescent="0.25">
      <c r="A110" s="14">
        <v>27</v>
      </c>
      <c r="B110" s="6">
        <v>405.12</v>
      </c>
      <c r="C110" s="7"/>
      <c r="D110" s="7" t="s">
        <v>31</v>
      </c>
      <c r="E110" s="7"/>
      <c r="F110" s="8">
        <v>0</v>
      </c>
      <c r="G110" s="8"/>
      <c r="H110" s="8">
        <v>23296</v>
      </c>
      <c r="I110" s="8"/>
      <c r="J110" s="9">
        <v>18528</v>
      </c>
      <c r="K110" s="8"/>
      <c r="L110" s="8">
        <f>SUM(H110-J110)</f>
        <v>4768</v>
      </c>
      <c r="M110" s="8"/>
      <c r="N110" s="8">
        <f>SUM(J110+L111)</f>
        <v>18528</v>
      </c>
      <c r="O110" s="8"/>
      <c r="P110" s="42">
        <v>29952</v>
      </c>
      <c r="Q110" s="7"/>
    </row>
    <row r="111" spans="1:17" x14ac:dyDescent="0.25">
      <c r="A111" s="14">
        <v>28</v>
      </c>
      <c r="B111" s="6">
        <v>405.35</v>
      </c>
      <c r="C111" s="7"/>
      <c r="D111" s="7" t="s">
        <v>32</v>
      </c>
      <c r="E111" s="7"/>
      <c r="F111" s="8">
        <v>0</v>
      </c>
      <c r="G111" s="8"/>
      <c r="H111" s="8">
        <v>350</v>
      </c>
      <c r="I111" s="8"/>
      <c r="J111" s="9">
        <v>350</v>
      </c>
      <c r="K111" s="8"/>
      <c r="L111" s="8">
        <f>SUM(H111-J111)</f>
        <v>0</v>
      </c>
      <c r="M111" s="8"/>
      <c r="N111" s="8">
        <f>SUM(J111+L111)</f>
        <v>350</v>
      </c>
      <c r="O111" s="8"/>
      <c r="P111" s="41">
        <v>350</v>
      </c>
      <c r="Q111" s="7"/>
    </row>
    <row r="112" spans="1:17" s="19" customFormat="1" x14ac:dyDescent="0.25">
      <c r="A112" s="14">
        <v>29</v>
      </c>
      <c r="B112" s="2"/>
      <c r="C112" s="2"/>
      <c r="D112" s="26" t="s">
        <v>63</v>
      </c>
      <c r="E112" s="2"/>
      <c r="F112" s="3">
        <f>SUM(F110:F111)</f>
        <v>0</v>
      </c>
      <c r="G112" s="3"/>
      <c r="H112" s="3">
        <f>SUM(H110:H111)</f>
        <v>23646</v>
      </c>
      <c r="I112" s="3"/>
      <c r="J112" s="4">
        <f>SUM(J110:J111)</f>
        <v>18878</v>
      </c>
      <c r="K112" s="3"/>
      <c r="L112" s="3">
        <f>SUM(L110:L111)</f>
        <v>4768</v>
      </c>
      <c r="M112" s="3"/>
      <c r="N112" s="3">
        <f>SUM(N110:N111)</f>
        <v>18878</v>
      </c>
      <c r="O112" s="3"/>
      <c r="P112" s="39">
        <f>SUM(P110:P111)</f>
        <v>30302</v>
      </c>
      <c r="Q112" s="2"/>
    </row>
    <row r="113" spans="1:17" s="19" customFormat="1" x14ac:dyDescent="0.25">
      <c r="A113" s="14">
        <v>30</v>
      </c>
      <c r="B113" s="2"/>
      <c r="C113" s="2"/>
      <c r="D113" s="2" t="s">
        <v>41</v>
      </c>
      <c r="E113" s="14"/>
      <c r="F113" s="3">
        <f>SUM(F97+F104+F108+F112)</f>
        <v>0</v>
      </c>
      <c r="G113" s="3">
        <f t="shared" ref="G113:P113" si="22">SUM(G97+G104+G108+G112)</f>
        <v>0</v>
      </c>
      <c r="H113" s="3">
        <f t="shared" si="22"/>
        <v>169616</v>
      </c>
      <c r="I113" s="3">
        <f t="shared" si="22"/>
        <v>0</v>
      </c>
      <c r="J113" s="4">
        <f>SUM(J108+J104+J112+J97)</f>
        <v>96891</v>
      </c>
      <c r="K113" s="3">
        <f t="shared" si="22"/>
        <v>0</v>
      </c>
      <c r="L113" s="3">
        <f t="shared" si="22"/>
        <v>72725</v>
      </c>
      <c r="M113" s="3">
        <f t="shared" si="22"/>
        <v>0</v>
      </c>
      <c r="N113" s="3">
        <f t="shared" si="22"/>
        <v>164848</v>
      </c>
      <c r="O113" s="3">
        <f t="shared" si="22"/>
        <v>0</v>
      </c>
      <c r="P113" s="43">
        <f t="shared" si="22"/>
        <v>111402</v>
      </c>
      <c r="Q113" s="2"/>
    </row>
    <row r="114" spans="1:17" x14ac:dyDescent="0.25">
      <c r="A114" s="14"/>
      <c r="B114" s="14"/>
      <c r="C114" s="7"/>
      <c r="D114" s="7"/>
      <c r="E114" s="7"/>
      <c r="F114" s="8"/>
      <c r="G114" s="8"/>
      <c r="H114" s="8"/>
      <c r="I114" s="8"/>
      <c r="J114" s="8"/>
      <c r="K114" s="8"/>
      <c r="L114" s="8"/>
      <c r="M114" s="8"/>
      <c r="N114" s="22" t="s">
        <v>58</v>
      </c>
      <c r="O114" s="8"/>
      <c r="P114" s="8"/>
      <c r="Q114" s="7"/>
    </row>
    <row r="115" spans="1:17" x14ac:dyDescent="0.25">
      <c r="A115" s="14"/>
      <c r="B115" s="14"/>
      <c r="C115" s="7"/>
      <c r="D115" s="37" t="s">
        <v>85</v>
      </c>
      <c r="E115" s="7"/>
      <c r="F115" s="3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7"/>
    </row>
    <row r="116" spans="1:17" x14ac:dyDescent="0.25">
      <c r="A116" s="14"/>
      <c r="B116" s="1"/>
      <c r="C116" s="2"/>
      <c r="D116" s="2"/>
      <c r="E116" s="2"/>
      <c r="F116" s="2"/>
      <c r="G116" s="2"/>
      <c r="H116" s="2">
        <v>2025</v>
      </c>
      <c r="I116" s="2"/>
      <c r="J116" s="17">
        <v>2025</v>
      </c>
      <c r="K116" s="2"/>
      <c r="L116" s="2">
        <v>2025</v>
      </c>
      <c r="M116" s="2"/>
      <c r="N116" s="2">
        <v>2025</v>
      </c>
      <c r="O116" s="2"/>
      <c r="P116" s="38">
        <v>2026</v>
      </c>
      <c r="Q116" s="7"/>
    </row>
    <row r="117" spans="1:17" x14ac:dyDescent="0.25">
      <c r="A117" s="14"/>
      <c r="B117" s="1"/>
      <c r="C117" s="2"/>
      <c r="D117" s="2"/>
      <c r="E117" s="2"/>
      <c r="F117" s="3" t="s">
        <v>95</v>
      </c>
      <c r="G117" s="3"/>
      <c r="H117" s="3" t="s">
        <v>96</v>
      </c>
      <c r="I117" s="3"/>
      <c r="J117" s="4" t="s">
        <v>75</v>
      </c>
      <c r="K117" s="3"/>
      <c r="L117" s="3" t="s">
        <v>16</v>
      </c>
      <c r="M117" s="3"/>
      <c r="N117" s="3" t="s">
        <v>17</v>
      </c>
      <c r="O117" s="3"/>
      <c r="P117" s="39" t="s">
        <v>18</v>
      </c>
      <c r="Q117" s="7"/>
    </row>
    <row r="118" spans="1:17" x14ac:dyDescent="0.25">
      <c r="A118" s="14"/>
      <c r="B118" s="1"/>
      <c r="C118" s="2"/>
      <c r="D118" s="2"/>
      <c r="E118" s="2"/>
      <c r="F118" s="3" t="s">
        <v>19</v>
      </c>
      <c r="G118" s="3"/>
      <c r="H118" s="3" t="s">
        <v>20</v>
      </c>
      <c r="I118" s="3"/>
      <c r="J118" s="4" t="s">
        <v>48</v>
      </c>
      <c r="K118" s="3"/>
      <c r="L118" s="3" t="s">
        <v>21</v>
      </c>
      <c r="M118" s="3"/>
      <c r="N118" s="3" t="s">
        <v>22</v>
      </c>
      <c r="O118" s="3"/>
      <c r="P118" s="39" t="s">
        <v>20</v>
      </c>
      <c r="Q118" s="7"/>
    </row>
    <row r="119" spans="1:17" x14ac:dyDescent="0.25">
      <c r="A119" s="14"/>
      <c r="B119" s="1" t="s">
        <v>108</v>
      </c>
      <c r="C119" s="2"/>
      <c r="D119" s="2" t="s">
        <v>59</v>
      </c>
      <c r="E119" s="2"/>
      <c r="F119" s="3"/>
      <c r="G119" s="3"/>
      <c r="H119" s="3"/>
      <c r="I119" s="3"/>
      <c r="J119" s="4"/>
      <c r="K119" s="3"/>
      <c r="L119" s="3"/>
      <c r="M119" s="3"/>
      <c r="N119" s="3"/>
      <c r="O119" s="3"/>
      <c r="P119" s="39"/>
      <c r="Q119" s="7"/>
    </row>
    <row r="120" spans="1:17" x14ac:dyDescent="0.25">
      <c r="A120" s="14">
        <v>1</v>
      </c>
      <c r="B120" s="6">
        <v>409.23599999999999</v>
      </c>
      <c r="C120" s="7"/>
      <c r="D120" s="7" t="s">
        <v>33</v>
      </c>
      <c r="E120" s="7"/>
      <c r="F120" s="8">
        <v>0</v>
      </c>
      <c r="G120" s="8"/>
      <c r="H120" s="8">
        <v>4000</v>
      </c>
      <c r="I120" s="8"/>
      <c r="J120" s="9">
        <v>2730</v>
      </c>
      <c r="K120" s="8"/>
      <c r="L120" s="8">
        <f>SUM(H120-J120)</f>
        <v>1270</v>
      </c>
      <c r="M120" s="8"/>
      <c r="N120" s="8">
        <f>SUM(J120+L120)</f>
        <v>4000</v>
      </c>
      <c r="O120" s="8"/>
      <c r="P120" s="41">
        <v>3500</v>
      </c>
      <c r="Q120" s="7"/>
    </row>
    <row r="121" spans="1:17" x14ac:dyDescent="0.25">
      <c r="A121" s="14">
        <v>2</v>
      </c>
      <c r="B121" s="6">
        <v>409.36</v>
      </c>
      <c r="C121" s="7"/>
      <c r="D121" s="7" t="s">
        <v>121</v>
      </c>
      <c r="E121" s="7"/>
      <c r="F121" s="8">
        <v>0</v>
      </c>
      <c r="G121" s="8"/>
      <c r="H121" s="8">
        <v>8500</v>
      </c>
      <c r="I121" s="8"/>
      <c r="J121" s="9">
        <v>19308</v>
      </c>
      <c r="K121" s="8"/>
      <c r="L121" s="8">
        <f>SUM(H121-J121)</f>
        <v>-10808</v>
      </c>
      <c r="M121" s="8"/>
      <c r="N121" s="8">
        <f>SUM(J121+L121)</f>
        <v>8500</v>
      </c>
      <c r="O121" s="8"/>
      <c r="P121" s="41">
        <v>15000</v>
      </c>
      <c r="Q121" s="7"/>
    </row>
    <row r="122" spans="1:17" x14ac:dyDescent="0.25">
      <c r="A122" s="14">
        <v>3</v>
      </c>
      <c r="B122" s="6">
        <v>409.37</v>
      </c>
      <c r="C122" s="7"/>
      <c r="D122" s="7" t="s">
        <v>122</v>
      </c>
      <c r="E122" s="7"/>
      <c r="F122" s="8">
        <v>0</v>
      </c>
      <c r="G122" s="8"/>
      <c r="H122" s="8">
        <v>5000</v>
      </c>
      <c r="I122" s="8"/>
      <c r="J122" s="9">
        <v>100685</v>
      </c>
      <c r="K122" s="8"/>
      <c r="L122" s="8">
        <f>SUM(H122-J122)</f>
        <v>-95685</v>
      </c>
      <c r="M122" s="8"/>
      <c r="N122" s="8">
        <f>SUM(J122+L122)</f>
        <v>5000</v>
      </c>
      <c r="O122" s="8"/>
      <c r="P122" s="40">
        <v>20000</v>
      </c>
      <c r="Q122" s="7"/>
    </row>
    <row r="123" spans="1:17" s="19" customFormat="1" x14ac:dyDescent="0.25">
      <c r="A123" s="14">
        <v>4</v>
      </c>
      <c r="B123" s="2"/>
      <c r="C123" s="2"/>
      <c r="D123" s="26" t="s">
        <v>64</v>
      </c>
      <c r="E123" s="2"/>
      <c r="F123" s="3">
        <v>0</v>
      </c>
      <c r="G123" s="3"/>
      <c r="H123" s="3">
        <f>SUM(H120:H122)</f>
        <v>17500</v>
      </c>
      <c r="I123" s="3"/>
      <c r="J123" s="4">
        <f>SUM(J120:J122)</f>
        <v>122723</v>
      </c>
      <c r="K123" s="3"/>
      <c r="L123" s="3">
        <f>SUM(L120:L122)</f>
        <v>-105223</v>
      </c>
      <c r="M123" s="3"/>
      <c r="N123" s="3">
        <f>SUM(N120:N122)</f>
        <v>17500</v>
      </c>
      <c r="O123" s="3"/>
      <c r="P123" s="39">
        <f>SUM(P120:P122)</f>
        <v>38500</v>
      </c>
      <c r="Q123" s="2"/>
    </row>
    <row r="124" spans="1:17" x14ac:dyDescent="0.25">
      <c r="A124" s="14">
        <v>5</v>
      </c>
      <c r="B124" s="14"/>
      <c r="C124" s="7"/>
      <c r="D124" s="2" t="s">
        <v>181</v>
      </c>
      <c r="E124" s="7"/>
      <c r="F124" s="8"/>
      <c r="G124" s="8"/>
      <c r="H124" s="8"/>
      <c r="I124" s="8"/>
      <c r="J124" s="9"/>
      <c r="K124" s="8"/>
      <c r="L124" s="8"/>
      <c r="M124" s="8"/>
      <c r="N124" s="8"/>
      <c r="O124" s="8"/>
      <c r="P124" s="41"/>
      <c r="Q124" s="7"/>
    </row>
    <row r="125" spans="1:17" x14ac:dyDescent="0.25">
      <c r="A125" s="14">
        <v>6</v>
      </c>
      <c r="B125" s="14">
        <v>410.11500000000001</v>
      </c>
      <c r="C125" s="7"/>
      <c r="D125" s="7" t="s">
        <v>127</v>
      </c>
      <c r="E125" s="7"/>
      <c r="F125" s="8">
        <v>0</v>
      </c>
      <c r="G125" s="8"/>
      <c r="H125" s="8">
        <v>5000</v>
      </c>
      <c r="I125" s="8"/>
      <c r="J125" s="9">
        <v>1505</v>
      </c>
      <c r="K125" s="8"/>
      <c r="L125" s="8">
        <f>SUM(H125-J125)</f>
        <v>3495</v>
      </c>
      <c r="M125" s="8"/>
      <c r="N125" s="8">
        <f>SUM(J125+L125)</f>
        <v>5000</v>
      </c>
      <c r="O125" s="8"/>
      <c r="P125" s="40">
        <v>2000</v>
      </c>
      <c r="Q125" s="7"/>
    </row>
    <row r="126" spans="1:17" x14ac:dyDescent="0.25">
      <c r="A126" s="14">
        <v>7</v>
      </c>
      <c r="B126" s="6">
        <v>412</v>
      </c>
      <c r="C126" s="7"/>
      <c r="D126" s="7" t="s">
        <v>182</v>
      </c>
      <c r="E126" s="7"/>
      <c r="F126" s="8">
        <v>0</v>
      </c>
      <c r="G126" s="8"/>
      <c r="H126" s="8">
        <v>6000</v>
      </c>
      <c r="I126" s="8"/>
      <c r="J126" s="9">
        <v>0</v>
      </c>
      <c r="K126" s="8"/>
      <c r="L126" s="8">
        <f>SUM(H126-J126)</f>
        <v>6000</v>
      </c>
      <c r="M126" s="8"/>
      <c r="N126" s="8">
        <f>SUM(J126+L126)</f>
        <v>6000</v>
      </c>
      <c r="O126" s="8"/>
      <c r="P126" s="41">
        <v>0</v>
      </c>
      <c r="Q126" s="7"/>
    </row>
    <row r="127" spans="1:17" x14ac:dyDescent="0.25">
      <c r="A127" s="14">
        <v>8</v>
      </c>
      <c r="B127" s="6"/>
      <c r="C127" s="7"/>
      <c r="D127" s="7"/>
      <c r="E127" s="7"/>
      <c r="F127" s="8"/>
      <c r="G127" s="8"/>
      <c r="H127" s="8"/>
      <c r="I127" s="8"/>
      <c r="J127" s="9"/>
      <c r="K127" s="8"/>
      <c r="L127" s="8"/>
      <c r="M127" s="8"/>
      <c r="N127" s="8"/>
      <c r="O127" s="8"/>
      <c r="P127" s="40"/>
      <c r="Q127" s="7"/>
    </row>
    <row r="128" spans="1:17" s="19" customFormat="1" x14ac:dyDescent="0.25">
      <c r="A128" s="14">
        <v>17</v>
      </c>
      <c r="B128" s="2"/>
      <c r="C128" s="2"/>
      <c r="D128" s="26" t="s">
        <v>65</v>
      </c>
      <c r="E128" s="2"/>
      <c r="F128" s="3">
        <f>SUM(F125:F127)</f>
        <v>0</v>
      </c>
      <c r="G128" s="3"/>
      <c r="H128" s="3">
        <f>SUM(H125:H127)</f>
        <v>11000</v>
      </c>
      <c r="I128" s="3"/>
      <c r="J128" s="4">
        <f>SUM(J125:J127)</f>
        <v>1505</v>
      </c>
      <c r="K128" s="3"/>
      <c r="L128" s="3">
        <f>SUM(L125:L127)</f>
        <v>9495</v>
      </c>
      <c r="M128" s="3"/>
      <c r="N128" s="3">
        <f>SUM(N125:N127)</f>
        <v>11000</v>
      </c>
      <c r="O128" s="3">
        <f>SUM(O125:O127)</f>
        <v>0</v>
      </c>
      <c r="P128" s="44">
        <f>SUM(P125:P127)</f>
        <v>2000</v>
      </c>
      <c r="Q128" s="2"/>
    </row>
    <row r="129" spans="1:17" x14ac:dyDescent="0.25">
      <c r="A129" s="14">
        <v>18</v>
      </c>
      <c r="B129" s="14"/>
      <c r="C129" s="7"/>
      <c r="D129" s="2" t="s">
        <v>145</v>
      </c>
      <c r="E129" s="7"/>
      <c r="F129" s="8"/>
      <c r="G129" s="8"/>
      <c r="H129" s="8"/>
      <c r="I129" s="8"/>
      <c r="J129" s="9"/>
      <c r="K129" s="8"/>
      <c r="L129" s="8"/>
      <c r="M129" s="8"/>
      <c r="N129" s="8"/>
      <c r="O129" s="8"/>
      <c r="P129" s="41"/>
      <c r="Q129" s="7"/>
    </row>
    <row r="130" spans="1:17" x14ac:dyDescent="0.25">
      <c r="A130" s="14">
        <v>19</v>
      </c>
      <c r="B130" s="6">
        <v>411</v>
      </c>
      <c r="C130" s="7"/>
      <c r="D130" s="7" t="s">
        <v>171</v>
      </c>
      <c r="E130" s="7"/>
      <c r="F130" s="8">
        <v>0</v>
      </c>
      <c r="G130" s="8"/>
      <c r="H130" s="8">
        <v>4760</v>
      </c>
      <c r="I130" s="8"/>
      <c r="J130" s="9">
        <v>8551</v>
      </c>
      <c r="K130" s="8"/>
      <c r="L130" s="8">
        <f>SUM(H130-J130)</f>
        <v>-3791</v>
      </c>
      <c r="M130" s="8"/>
      <c r="N130" s="8">
        <f>SUM(J130+L130)</f>
        <v>4760</v>
      </c>
      <c r="O130" s="8"/>
      <c r="P130" s="41">
        <v>9000</v>
      </c>
      <c r="Q130" s="45" t="s">
        <v>190</v>
      </c>
    </row>
    <row r="131" spans="1:17" x14ac:dyDescent="0.25">
      <c r="A131" s="14">
        <v>20</v>
      </c>
      <c r="B131" s="6">
        <v>422</v>
      </c>
      <c r="C131" s="7"/>
      <c r="D131" s="7" t="s">
        <v>60</v>
      </c>
      <c r="E131" s="7"/>
      <c r="F131" s="8">
        <v>0</v>
      </c>
      <c r="G131" s="8"/>
      <c r="H131" s="8">
        <v>1500</v>
      </c>
      <c r="I131" s="8"/>
      <c r="J131" s="9">
        <v>675</v>
      </c>
      <c r="K131" s="8"/>
      <c r="L131" s="8">
        <f>SUM(H131-J131)</f>
        <v>825</v>
      </c>
      <c r="M131" s="8"/>
      <c r="N131" s="8">
        <f>SUM(J131+L131)</f>
        <v>1500</v>
      </c>
      <c r="O131" s="8"/>
      <c r="P131" s="41">
        <v>1500</v>
      </c>
      <c r="Q131" s="7"/>
    </row>
    <row r="132" spans="1:17" s="19" customFormat="1" x14ac:dyDescent="0.25">
      <c r="A132" s="14">
        <v>21</v>
      </c>
      <c r="B132" s="2"/>
      <c r="C132" s="2"/>
      <c r="D132" s="26" t="s">
        <v>164</v>
      </c>
      <c r="E132" s="2"/>
      <c r="F132" s="3">
        <f>SUM(F130:F131)</f>
        <v>0</v>
      </c>
      <c r="G132" s="3"/>
      <c r="H132" s="3">
        <f>SUM(H130:H131)</f>
        <v>6260</v>
      </c>
      <c r="I132" s="3"/>
      <c r="J132" s="4">
        <f>SUM(J130:J131)</f>
        <v>9226</v>
      </c>
      <c r="K132" s="3"/>
      <c r="L132" s="3">
        <f>SUM(L130:L131)</f>
        <v>-2966</v>
      </c>
      <c r="M132" s="3"/>
      <c r="N132" s="3">
        <f>SUM(N130:N131)</f>
        <v>6260</v>
      </c>
      <c r="O132" s="3"/>
      <c r="P132" s="39">
        <f>SUM(P130:P131)</f>
        <v>10500</v>
      </c>
      <c r="Q132" s="2"/>
    </row>
    <row r="133" spans="1:17" x14ac:dyDescent="0.25">
      <c r="A133" s="14">
        <v>22</v>
      </c>
      <c r="B133" s="14"/>
      <c r="C133" s="7"/>
      <c r="D133" s="2" t="s">
        <v>25</v>
      </c>
      <c r="E133" s="2"/>
      <c r="F133" s="3"/>
      <c r="G133" s="3"/>
      <c r="H133" s="3"/>
      <c r="I133" s="3"/>
      <c r="J133" s="4"/>
      <c r="K133" s="3"/>
      <c r="L133" s="3"/>
      <c r="M133" s="3"/>
      <c r="N133" s="3"/>
      <c r="O133" s="3"/>
      <c r="P133" s="39"/>
      <c r="Q133" s="7"/>
    </row>
    <row r="134" spans="1:17" x14ac:dyDescent="0.25">
      <c r="A134" s="14">
        <v>23</v>
      </c>
      <c r="B134" s="6"/>
      <c r="C134" s="7"/>
      <c r="D134" s="7"/>
      <c r="E134" s="7"/>
      <c r="F134" s="8"/>
      <c r="G134" s="8"/>
      <c r="H134" s="8"/>
      <c r="I134" s="8"/>
      <c r="J134" s="9"/>
      <c r="K134" s="8"/>
      <c r="L134" s="8"/>
      <c r="M134" s="8"/>
      <c r="N134" s="8"/>
      <c r="O134" s="3"/>
      <c r="P134" s="41"/>
      <c r="Q134" s="7"/>
    </row>
    <row r="135" spans="1:17" x14ac:dyDescent="0.25">
      <c r="A135" s="14">
        <v>24</v>
      </c>
      <c r="B135" s="14"/>
      <c r="C135" s="7"/>
      <c r="D135" s="7"/>
      <c r="E135" s="7"/>
      <c r="F135" s="8"/>
      <c r="G135" s="8"/>
      <c r="H135" s="8"/>
      <c r="I135" s="8"/>
      <c r="J135" s="9"/>
      <c r="K135" s="8"/>
      <c r="L135" s="8"/>
      <c r="M135" s="8"/>
      <c r="N135" s="8"/>
      <c r="O135" s="3"/>
      <c r="P135" s="41"/>
      <c r="Q135" s="7"/>
    </row>
    <row r="136" spans="1:17" x14ac:dyDescent="0.25">
      <c r="A136" s="14">
        <v>25</v>
      </c>
      <c r="B136" s="6"/>
      <c r="C136" s="7"/>
      <c r="D136" s="7"/>
      <c r="E136" s="7"/>
      <c r="F136" s="8"/>
      <c r="G136" s="8"/>
      <c r="H136" s="8"/>
      <c r="I136" s="8"/>
      <c r="J136" s="9"/>
      <c r="K136" s="8"/>
      <c r="L136" s="8"/>
      <c r="M136" s="8"/>
      <c r="N136" s="8"/>
      <c r="O136" s="3"/>
      <c r="P136" s="41"/>
      <c r="Q136" s="7"/>
    </row>
    <row r="137" spans="1:17" x14ac:dyDescent="0.25">
      <c r="A137" s="14">
        <v>29</v>
      </c>
      <c r="B137" s="6">
        <v>427.17200000000003</v>
      </c>
      <c r="C137" s="7"/>
      <c r="D137" s="7" t="s">
        <v>128</v>
      </c>
      <c r="E137" s="7"/>
      <c r="F137" s="8">
        <v>0</v>
      </c>
      <c r="G137" s="8"/>
      <c r="H137" s="8">
        <v>4097</v>
      </c>
      <c r="I137" s="8"/>
      <c r="J137" s="9">
        <v>7355</v>
      </c>
      <c r="K137" s="8"/>
      <c r="L137" s="8">
        <f>SUM(H137-J137)</f>
        <v>-3258</v>
      </c>
      <c r="M137" s="8"/>
      <c r="N137" s="8">
        <v>6098</v>
      </c>
      <c r="O137" s="8"/>
      <c r="P137" s="41">
        <v>7156</v>
      </c>
      <c r="Q137" s="7"/>
    </row>
    <row r="138" spans="1:17" x14ac:dyDescent="0.25">
      <c r="A138" s="14">
        <v>30</v>
      </c>
      <c r="B138" s="6">
        <v>427.178</v>
      </c>
      <c r="C138" s="7"/>
      <c r="D138" s="7" t="s">
        <v>71</v>
      </c>
      <c r="E138" s="7"/>
      <c r="F138" s="8">
        <v>0</v>
      </c>
      <c r="G138" s="8"/>
      <c r="H138" s="8">
        <v>5204</v>
      </c>
      <c r="I138" s="8"/>
      <c r="J138" s="9">
        <v>5051</v>
      </c>
      <c r="K138" s="8"/>
      <c r="L138" s="8">
        <f>SUM(H138-J138)</f>
        <v>153</v>
      </c>
      <c r="M138" s="8"/>
      <c r="N138" s="8">
        <v>6148</v>
      </c>
      <c r="O138" s="8"/>
      <c r="P138" s="41">
        <v>8078</v>
      </c>
      <c r="Q138" s="7"/>
    </row>
    <row r="139" spans="1:17" x14ac:dyDescent="0.25">
      <c r="A139" s="14">
        <v>31</v>
      </c>
      <c r="B139" s="6">
        <v>427.18</v>
      </c>
      <c r="C139" s="7"/>
      <c r="D139" s="7" t="s">
        <v>70</v>
      </c>
      <c r="E139" s="7"/>
      <c r="F139" s="8">
        <v>0</v>
      </c>
      <c r="G139" s="8"/>
      <c r="H139" s="8">
        <v>0</v>
      </c>
      <c r="I139" s="8"/>
      <c r="J139" s="9">
        <v>0</v>
      </c>
      <c r="K139" s="8"/>
      <c r="L139" s="8">
        <f>SUM(H139-J139)</f>
        <v>0</v>
      </c>
      <c r="M139" s="8"/>
      <c r="N139" s="8">
        <v>4486</v>
      </c>
      <c r="O139" s="8"/>
      <c r="P139" s="41">
        <v>0</v>
      </c>
      <c r="Q139" s="7"/>
    </row>
    <row r="140" spans="1:17" x14ac:dyDescent="0.25">
      <c r="A140" s="14"/>
      <c r="B140" s="14"/>
      <c r="C140" s="7"/>
      <c r="D140" s="12" t="s">
        <v>26</v>
      </c>
      <c r="E140" s="7"/>
      <c r="F140" s="3">
        <f>SUM(F134:F139)</f>
        <v>0</v>
      </c>
      <c r="G140" s="3">
        <f>SUM(G134:G136)</f>
        <v>0</v>
      </c>
      <c r="H140" s="3">
        <f>SUM(H134:H139)</f>
        <v>9301</v>
      </c>
      <c r="I140" s="3">
        <f>SUM(I134:I136)</f>
        <v>0</v>
      </c>
      <c r="J140" s="4">
        <f>SUM(J134:J139)</f>
        <v>12406</v>
      </c>
      <c r="K140" s="3">
        <f>SUM(K134:K136)</f>
        <v>0</v>
      </c>
      <c r="L140" s="3">
        <f>SUM(L134:L139)</f>
        <v>-3105</v>
      </c>
      <c r="M140" s="3">
        <f>SUM(M134:M136)</f>
        <v>0</v>
      </c>
      <c r="N140" s="3">
        <f>SUM(N134:N139)</f>
        <v>16732</v>
      </c>
      <c r="O140" s="3">
        <f>SUM(O134:O136)</f>
        <v>0</v>
      </c>
      <c r="P140" s="39">
        <f>SUM(P134:P139)</f>
        <v>15234</v>
      </c>
      <c r="Q140" s="7"/>
    </row>
    <row r="141" spans="1:17" x14ac:dyDescent="0.25">
      <c r="A141" s="14"/>
      <c r="B141" s="14"/>
      <c r="C141" s="7"/>
      <c r="D141" s="2" t="s">
        <v>41</v>
      </c>
      <c r="E141" s="7"/>
      <c r="F141" s="3">
        <f t="shared" ref="F141:O141" si="23">SUM(F123+F128+F132+F140)</f>
        <v>0</v>
      </c>
      <c r="G141" s="3">
        <f t="shared" si="23"/>
        <v>0</v>
      </c>
      <c r="H141" s="3">
        <f t="shared" si="23"/>
        <v>44061</v>
      </c>
      <c r="I141" s="3">
        <f t="shared" si="23"/>
        <v>0</v>
      </c>
      <c r="J141" s="4">
        <f t="shared" si="23"/>
        <v>145860</v>
      </c>
      <c r="K141" s="3">
        <f t="shared" si="23"/>
        <v>0</v>
      </c>
      <c r="L141" s="3">
        <f t="shared" si="23"/>
        <v>-101799</v>
      </c>
      <c r="M141" s="3">
        <f t="shared" si="23"/>
        <v>0</v>
      </c>
      <c r="N141" s="3">
        <f t="shared" si="23"/>
        <v>51492</v>
      </c>
      <c r="O141" s="3">
        <f t="shared" si="23"/>
        <v>0</v>
      </c>
      <c r="P141" s="43">
        <f>SUM(P132+P128+P123+P140)</f>
        <v>66234</v>
      </c>
      <c r="Q141" s="7"/>
    </row>
    <row r="142" spans="1:17" x14ac:dyDescent="0.25">
      <c r="A142" s="14"/>
      <c r="B142" s="14"/>
      <c r="C142" s="7"/>
      <c r="D142" s="7"/>
      <c r="E142" s="7"/>
      <c r="F142" s="8"/>
      <c r="G142" s="8"/>
      <c r="H142" s="8"/>
      <c r="I142" s="8"/>
      <c r="J142" s="8"/>
      <c r="K142" s="8"/>
      <c r="L142" s="8"/>
      <c r="M142" s="8"/>
      <c r="N142" s="22" t="s">
        <v>61</v>
      </c>
      <c r="O142" s="8"/>
      <c r="P142" s="8"/>
      <c r="Q142" s="7"/>
    </row>
    <row r="143" spans="1:17" x14ac:dyDescent="0.25">
      <c r="A143" s="14"/>
      <c r="B143" s="14"/>
      <c r="C143" s="7"/>
      <c r="D143" s="37" t="s">
        <v>85</v>
      </c>
      <c r="E143" s="7"/>
      <c r="F143" s="3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7"/>
    </row>
    <row r="144" spans="1:17" x14ac:dyDescent="0.25">
      <c r="A144" s="14"/>
      <c r="B144" s="1"/>
      <c r="C144" s="2"/>
      <c r="D144" s="2"/>
      <c r="E144" s="2"/>
      <c r="F144" s="2"/>
      <c r="G144" s="2"/>
      <c r="H144" s="2">
        <v>2025</v>
      </c>
      <c r="I144" s="2"/>
      <c r="J144" s="17">
        <v>2025</v>
      </c>
      <c r="K144" s="2"/>
      <c r="L144" s="2">
        <v>2025</v>
      </c>
      <c r="M144" s="2"/>
      <c r="N144" s="2">
        <v>2025</v>
      </c>
      <c r="O144" s="2"/>
      <c r="P144" s="38">
        <v>2026</v>
      </c>
      <c r="Q144" s="7"/>
    </row>
    <row r="145" spans="1:17" x14ac:dyDescent="0.25">
      <c r="A145" s="14"/>
      <c r="B145" s="1"/>
      <c r="C145" s="2"/>
      <c r="D145" s="2"/>
      <c r="E145" s="2"/>
      <c r="F145" s="3" t="s">
        <v>95</v>
      </c>
      <c r="G145" s="3"/>
      <c r="H145" s="3" t="s">
        <v>96</v>
      </c>
      <c r="I145" s="3"/>
      <c r="J145" s="4" t="s">
        <v>75</v>
      </c>
      <c r="K145" s="3"/>
      <c r="L145" s="3" t="s">
        <v>16</v>
      </c>
      <c r="M145" s="3"/>
      <c r="N145" s="3" t="s">
        <v>17</v>
      </c>
      <c r="O145" s="3"/>
      <c r="P145" s="39" t="s">
        <v>18</v>
      </c>
      <c r="Q145" s="7"/>
    </row>
    <row r="146" spans="1:17" x14ac:dyDescent="0.25">
      <c r="A146" s="14"/>
      <c r="B146" s="1"/>
      <c r="C146" s="2"/>
      <c r="D146" s="2"/>
      <c r="E146" s="2"/>
      <c r="F146" s="3" t="s">
        <v>19</v>
      </c>
      <c r="G146" s="3"/>
      <c r="H146" s="3" t="s">
        <v>20</v>
      </c>
      <c r="I146" s="3"/>
      <c r="J146" s="4" t="s">
        <v>48</v>
      </c>
      <c r="K146" s="3"/>
      <c r="L146" s="3" t="s">
        <v>21</v>
      </c>
      <c r="M146" s="3"/>
      <c r="N146" s="3" t="s">
        <v>22</v>
      </c>
      <c r="O146" s="3"/>
      <c r="P146" s="39" t="s">
        <v>20</v>
      </c>
      <c r="Q146" s="7"/>
    </row>
    <row r="147" spans="1:17" x14ac:dyDescent="0.25">
      <c r="A147" s="14"/>
      <c r="B147" s="1" t="s">
        <v>108</v>
      </c>
      <c r="C147" s="2"/>
      <c r="D147" s="2" t="s">
        <v>24</v>
      </c>
      <c r="E147" s="7"/>
      <c r="F147" s="8"/>
      <c r="G147" s="8"/>
      <c r="H147" s="8"/>
      <c r="I147" s="8"/>
      <c r="J147" s="9"/>
      <c r="K147" s="8"/>
      <c r="L147" s="8"/>
      <c r="M147" s="8"/>
      <c r="N147" s="8"/>
      <c r="O147" s="8"/>
      <c r="P147" s="41"/>
      <c r="Q147" s="7"/>
    </row>
    <row r="148" spans="1:17" x14ac:dyDescent="0.25">
      <c r="A148" s="14">
        <v>1</v>
      </c>
      <c r="B148" s="6"/>
      <c r="C148" s="14"/>
      <c r="D148" s="23"/>
      <c r="E148" s="7"/>
      <c r="F148" s="8">
        <v>0</v>
      </c>
      <c r="G148" s="8"/>
      <c r="H148" s="8">
        <v>0</v>
      </c>
      <c r="I148" s="8"/>
      <c r="J148" s="9">
        <v>0</v>
      </c>
      <c r="K148" s="8"/>
      <c r="L148" s="8">
        <f>SUM(H148-J148)</f>
        <v>0</v>
      </c>
      <c r="M148" s="8"/>
      <c r="N148" s="8">
        <f>SUM(J148+L148)</f>
        <v>0</v>
      </c>
      <c r="O148" s="8"/>
      <c r="P148" s="41">
        <v>0</v>
      </c>
      <c r="Q148" s="7"/>
    </row>
    <row r="149" spans="1:17" x14ac:dyDescent="0.25">
      <c r="A149" s="14">
        <v>2</v>
      </c>
      <c r="B149" s="14">
        <v>427.23099999999999</v>
      </c>
      <c r="C149" s="7"/>
      <c r="D149" s="7" t="s">
        <v>140</v>
      </c>
      <c r="E149" s="7"/>
      <c r="F149" s="8">
        <v>0</v>
      </c>
      <c r="G149" s="8"/>
      <c r="H149" s="8">
        <v>6000</v>
      </c>
      <c r="I149" s="8"/>
      <c r="J149" s="9">
        <v>6209</v>
      </c>
      <c r="K149" s="8"/>
      <c r="L149" s="8">
        <f>SUM(H149-J149)</f>
        <v>-209</v>
      </c>
      <c r="M149" s="8"/>
      <c r="N149" s="8">
        <f>SUM(J149+L149)</f>
        <v>6000</v>
      </c>
      <c r="O149" s="8"/>
      <c r="P149" s="41">
        <v>6000</v>
      </c>
      <c r="Q149" s="7"/>
    </row>
    <row r="150" spans="1:17" x14ac:dyDescent="0.25">
      <c r="A150" s="14">
        <v>3</v>
      </c>
      <c r="B150" s="6">
        <v>427.238</v>
      </c>
      <c r="C150" s="14"/>
      <c r="D150" s="23" t="s">
        <v>90</v>
      </c>
      <c r="E150" s="7"/>
      <c r="F150" s="8">
        <v>0</v>
      </c>
      <c r="G150" s="8"/>
      <c r="H150" s="8">
        <v>1000</v>
      </c>
      <c r="I150" s="8"/>
      <c r="J150" s="9">
        <v>1847</v>
      </c>
      <c r="K150" s="8"/>
      <c r="L150" s="8">
        <f>SUM(H150-J150)</f>
        <v>-847</v>
      </c>
      <c r="M150" s="8"/>
      <c r="N150" s="8">
        <f>SUM(J150+L150)</f>
        <v>1000</v>
      </c>
      <c r="O150" s="8"/>
      <c r="P150" s="41">
        <v>2000</v>
      </c>
      <c r="Q150" s="7"/>
    </row>
    <row r="151" spans="1:17" x14ac:dyDescent="0.25">
      <c r="A151" s="14">
        <v>4</v>
      </c>
      <c r="B151" s="6">
        <v>427.375</v>
      </c>
      <c r="C151" s="7"/>
      <c r="D151" s="7" t="s">
        <v>91</v>
      </c>
      <c r="E151" s="7"/>
      <c r="F151" s="8">
        <v>0</v>
      </c>
      <c r="G151" s="8"/>
      <c r="H151" s="8">
        <v>5000</v>
      </c>
      <c r="I151" s="8"/>
      <c r="J151" s="9">
        <v>4391</v>
      </c>
      <c r="K151" s="8"/>
      <c r="L151" s="8">
        <f>SUM(H151-J151)</f>
        <v>609</v>
      </c>
      <c r="M151" s="8"/>
      <c r="N151" s="8">
        <f>SUM(J151+L151)</f>
        <v>5000</v>
      </c>
      <c r="O151" s="8"/>
      <c r="P151" s="41">
        <v>5000</v>
      </c>
      <c r="Q151" s="7"/>
    </row>
    <row r="152" spans="1:17" x14ac:dyDescent="0.25">
      <c r="A152" s="14">
        <v>5</v>
      </c>
      <c r="B152" s="6">
        <v>427.45</v>
      </c>
      <c r="C152" s="7"/>
      <c r="D152" s="7" t="s">
        <v>92</v>
      </c>
      <c r="E152" s="7"/>
      <c r="F152" s="8">
        <v>0</v>
      </c>
      <c r="G152" s="8"/>
      <c r="H152" s="8">
        <v>27000</v>
      </c>
      <c r="I152" s="8"/>
      <c r="J152" s="9">
        <v>32411</v>
      </c>
      <c r="K152" s="8"/>
      <c r="L152" s="8">
        <f>SUM(H152-J152)</f>
        <v>-5411</v>
      </c>
      <c r="M152" s="8"/>
      <c r="N152" s="8">
        <f>SUM(J152+L152)</f>
        <v>27000</v>
      </c>
      <c r="O152" s="8"/>
      <c r="P152" s="41">
        <v>35000</v>
      </c>
      <c r="Q152" s="7"/>
    </row>
    <row r="153" spans="1:17" x14ac:dyDescent="0.25">
      <c r="A153" s="14"/>
      <c r="B153" s="6">
        <v>430.36</v>
      </c>
      <c r="C153" s="7"/>
      <c r="D153" s="7" t="s">
        <v>183</v>
      </c>
      <c r="E153" s="7"/>
      <c r="F153" s="8"/>
      <c r="G153" s="8"/>
      <c r="H153" s="8"/>
      <c r="I153" s="8"/>
      <c r="J153" s="9">
        <v>164</v>
      </c>
      <c r="K153" s="8"/>
      <c r="L153" s="8"/>
      <c r="M153" s="8"/>
      <c r="N153" s="8"/>
      <c r="O153" s="8"/>
      <c r="P153" s="41">
        <v>300</v>
      </c>
      <c r="Q153" s="7"/>
    </row>
    <row r="154" spans="1:17" s="19" customFormat="1" x14ac:dyDescent="0.25">
      <c r="A154" s="14">
        <v>6</v>
      </c>
      <c r="B154" s="2"/>
      <c r="C154" s="2"/>
      <c r="D154" s="26" t="s">
        <v>93</v>
      </c>
      <c r="E154" s="2"/>
      <c r="F154" s="3">
        <f>SUM(F148:F152)</f>
        <v>0</v>
      </c>
      <c r="G154" s="3">
        <f t="shared" ref="G154:O154" si="24">SUM(G148:G152)</f>
        <v>0</v>
      </c>
      <c r="H154" s="3">
        <f t="shared" si="24"/>
        <v>39000</v>
      </c>
      <c r="I154" s="3">
        <f t="shared" si="24"/>
        <v>0</v>
      </c>
      <c r="J154" s="4">
        <f>SUM(J148:J153)</f>
        <v>45022</v>
      </c>
      <c r="K154" s="3">
        <f t="shared" si="24"/>
        <v>0</v>
      </c>
      <c r="L154" s="3">
        <f t="shared" si="24"/>
        <v>-5858</v>
      </c>
      <c r="M154" s="3">
        <f t="shared" si="24"/>
        <v>0</v>
      </c>
      <c r="N154" s="3">
        <f t="shared" si="24"/>
        <v>39000</v>
      </c>
      <c r="O154" s="3">
        <f t="shared" si="24"/>
        <v>0</v>
      </c>
      <c r="P154" s="39">
        <f>SUM(P148:P153)</f>
        <v>48300</v>
      </c>
      <c r="Q154" s="2"/>
    </row>
    <row r="155" spans="1:17" x14ac:dyDescent="0.25">
      <c r="A155" s="14">
        <v>7</v>
      </c>
      <c r="B155" s="14"/>
      <c r="C155" s="7"/>
      <c r="D155" s="2" t="s">
        <v>76</v>
      </c>
      <c r="E155" s="7"/>
      <c r="F155" s="8"/>
      <c r="G155" s="8"/>
      <c r="H155" s="8"/>
      <c r="I155" s="8"/>
      <c r="J155" s="9"/>
      <c r="K155" s="8"/>
      <c r="L155" s="8"/>
      <c r="M155" s="8"/>
      <c r="N155" s="8"/>
      <c r="O155" s="8"/>
      <c r="P155" s="41"/>
      <c r="Q155" s="7"/>
    </row>
    <row r="156" spans="1:17" x14ac:dyDescent="0.25">
      <c r="A156" s="14">
        <v>8</v>
      </c>
      <c r="B156" s="6">
        <v>430.22</v>
      </c>
      <c r="C156" s="7"/>
      <c r="D156" s="7" t="s">
        <v>15</v>
      </c>
      <c r="E156" s="7"/>
      <c r="F156" s="8">
        <v>0</v>
      </c>
      <c r="G156" s="8"/>
      <c r="H156" s="8">
        <v>6000</v>
      </c>
      <c r="I156" s="8"/>
      <c r="J156" s="9">
        <v>1017</v>
      </c>
      <c r="K156" s="8"/>
      <c r="L156" s="8">
        <f>SUM(H156-J156)</f>
        <v>4983</v>
      </c>
      <c r="M156" s="8"/>
      <c r="N156" s="8">
        <f>SUM(J156+L156)</f>
        <v>6000</v>
      </c>
      <c r="O156" s="8"/>
      <c r="P156" s="41">
        <v>2000</v>
      </c>
      <c r="Q156" s="7"/>
    </row>
    <row r="157" spans="1:17" x14ac:dyDescent="0.25">
      <c r="A157" s="14">
        <v>9</v>
      </c>
      <c r="B157" s="14">
        <v>430.23099999999999</v>
      </c>
      <c r="C157" s="7"/>
      <c r="D157" s="7" t="s">
        <v>133</v>
      </c>
      <c r="E157" s="7"/>
      <c r="F157" s="8">
        <v>0</v>
      </c>
      <c r="G157" s="8"/>
      <c r="H157" s="8">
        <v>2000</v>
      </c>
      <c r="I157" s="8"/>
      <c r="J157" s="9">
        <v>350</v>
      </c>
      <c r="K157" s="8"/>
      <c r="L157" s="8">
        <f>SUM(H157-J157)</f>
        <v>1650</v>
      </c>
      <c r="M157" s="8"/>
      <c r="N157" s="8">
        <f>SUM(J157+L157)</f>
        <v>2000</v>
      </c>
      <c r="O157" s="8"/>
      <c r="P157" s="41">
        <v>1000</v>
      </c>
      <c r="Q157" s="7"/>
    </row>
    <row r="158" spans="1:17" x14ac:dyDescent="0.25">
      <c r="A158" s="14">
        <v>10</v>
      </c>
      <c r="B158" s="6">
        <v>403.3</v>
      </c>
      <c r="C158" s="7"/>
      <c r="D158" s="7" t="s">
        <v>160</v>
      </c>
      <c r="E158" s="7"/>
      <c r="F158" s="8">
        <v>0</v>
      </c>
      <c r="G158" s="8"/>
      <c r="H158" s="8">
        <v>1000</v>
      </c>
      <c r="I158" s="8"/>
      <c r="J158" s="9">
        <v>500</v>
      </c>
      <c r="K158" s="8"/>
      <c r="L158" s="8">
        <f>SUM(H158-J158)</f>
        <v>500</v>
      </c>
      <c r="M158" s="8"/>
      <c r="N158" s="8">
        <f>SUM(J158+L158)</f>
        <v>1000</v>
      </c>
      <c r="O158" s="8"/>
      <c r="P158" s="41">
        <v>1000</v>
      </c>
      <c r="Q158" s="7"/>
    </row>
    <row r="159" spans="1:17" x14ac:dyDescent="0.25">
      <c r="A159" s="14">
        <v>11</v>
      </c>
      <c r="B159" s="6">
        <v>430.2</v>
      </c>
      <c r="C159" s="7"/>
      <c r="D159" s="7" t="s">
        <v>131</v>
      </c>
      <c r="E159" s="7"/>
      <c r="F159" s="8">
        <v>0</v>
      </c>
      <c r="G159" s="8"/>
      <c r="H159" s="8">
        <v>0</v>
      </c>
      <c r="I159" s="8"/>
      <c r="J159" s="9">
        <v>483</v>
      </c>
      <c r="K159" s="8"/>
      <c r="L159" s="8">
        <f>SUM(H159-J159)</f>
        <v>-483</v>
      </c>
      <c r="M159" s="8"/>
      <c r="N159" s="8">
        <f>SUM(J159+L159)</f>
        <v>0</v>
      </c>
      <c r="O159" s="8"/>
      <c r="P159" s="41">
        <v>1000</v>
      </c>
      <c r="Q159" s="7"/>
    </row>
    <row r="160" spans="1:17" x14ac:dyDescent="0.25">
      <c r="A160" s="14">
        <v>12</v>
      </c>
      <c r="B160" s="6">
        <v>430.37</v>
      </c>
      <c r="C160" s="7"/>
      <c r="D160" s="7" t="s">
        <v>104</v>
      </c>
      <c r="E160" s="7"/>
      <c r="F160" s="8">
        <v>0</v>
      </c>
      <c r="G160" s="8"/>
      <c r="H160" s="8">
        <v>2000</v>
      </c>
      <c r="I160" s="8"/>
      <c r="J160" s="9">
        <v>970</v>
      </c>
      <c r="K160" s="8"/>
      <c r="L160" s="8">
        <f>SUM(H160-J160)</f>
        <v>1030</v>
      </c>
      <c r="M160" s="8"/>
      <c r="N160" s="8">
        <f>SUM(J160+L160)</f>
        <v>2000</v>
      </c>
      <c r="O160" s="8"/>
      <c r="P160" s="41">
        <v>2000</v>
      </c>
      <c r="Q160" s="7"/>
    </row>
    <row r="161" spans="1:17" x14ac:dyDescent="0.25">
      <c r="A161" s="14">
        <v>13</v>
      </c>
      <c r="B161" s="2"/>
      <c r="C161" s="2"/>
      <c r="D161" s="26" t="s">
        <v>66</v>
      </c>
      <c r="E161" s="2"/>
      <c r="F161" s="3">
        <f>SUM(F156:F160)</f>
        <v>0</v>
      </c>
      <c r="G161" s="3"/>
      <c r="H161" s="3">
        <f>SUM(H156:H160)</f>
        <v>11000</v>
      </c>
      <c r="I161" s="3"/>
      <c r="J161" s="4">
        <f>SUM(J156:J160)</f>
        <v>3320</v>
      </c>
      <c r="K161" s="3"/>
      <c r="L161" s="3">
        <f>SUM(L156:L160)</f>
        <v>7680</v>
      </c>
      <c r="M161" s="3"/>
      <c r="N161" s="3">
        <f>SUM(N156:N160)</f>
        <v>11000</v>
      </c>
      <c r="O161" s="3"/>
      <c r="P161" s="44">
        <f>SUM(P156:P160)</f>
        <v>7000</v>
      </c>
      <c r="Q161" s="7"/>
    </row>
    <row r="162" spans="1:17" x14ac:dyDescent="0.25">
      <c r="A162" s="14">
        <v>14</v>
      </c>
      <c r="B162" s="14"/>
      <c r="C162" s="7"/>
      <c r="D162" s="2" t="s">
        <v>39</v>
      </c>
      <c r="E162" s="7"/>
      <c r="F162" s="8"/>
      <c r="G162" s="8"/>
      <c r="H162" s="8"/>
      <c r="I162" s="8"/>
      <c r="J162" s="9"/>
      <c r="K162" s="8"/>
      <c r="L162" s="8"/>
      <c r="M162" s="8"/>
      <c r="N162" s="8"/>
      <c r="O162" s="8"/>
      <c r="P162" s="41"/>
      <c r="Q162" s="7"/>
    </row>
    <row r="163" spans="1:17" s="19" customFormat="1" x14ac:dyDescent="0.25">
      <c r="A163" s="14">
        <v>15</v>
      </c>
      <c r="B163" s="6">
        <v>432.11200000000002</v>
      </c>
      <c r="C163" s="7"/>
      <c r="D163" s="7" t="s">
        <v>3</v>
      </c>
      <c r="E163" s="7"/>
      <c r="F163" s="8">
        <v>0</v>
      </c>
      <c r="G163" s="8"/>
      <c r="H163" s="8">
        <v>1000</v>
      </c>
      <c r="I163" s="8"/>
      <c r="J163" s="9">
        <v>0</v>
      </c>
      <c r="K163" s="8"/>
      <c r="L163" s="8">
        <f>SUM(H163-J163)</f>
        <v>1000</v>
      </c>
      <c r="M163" s="8"/>
      <c r="N163" s="8">
        <f>SUM(J163+L163)</f>
        <v>1000</v>
      </c>
      <c r="O163" s="8"/>
      <c r="P163" s="41">
        <v>1000</v>
      </c>
      <c r="Q163" s="2"/>
    </row>
    <row r="164" spans="1:17" x14ac:dyDescent="0.25">
      <c r="A164" s="14">
        <v>16</v>
      </c>
      <c r="B164" s="6">
        <v>432.22</v>
      </c>
      <c r="C164" s="7"/>
      <c r="D164" s="7" t="s">
        <v>81</v>
      </c>
      <c r="E164" s="7"/>
      <c r="F164" s="8">
        <v>0</v>
      </c>
      <c r="G164" s="8"/>
      <c r="H164" s="8">
        <v>500</v>
      </c>
      <c r="I164" s="8"/>
      <c r="J164" s="9">
        <v>15152</v>
      </c>
      <c r="K164" s="8"/>
      <c r="L164" s="8">
        <f>SUM(H164-J164)</f>
        <v>-14652</v>
      </c>
      <c r="M164" s="8"/>
      <c r="N164" s="8">
        <f>SUM(J164+L164)</f>
        <v>500</v>
      </c>
      <c r="O164" s="8"/>
      <c r="P164" s="40">
        <v>13000</v>
      </c>
      <c r="Q164" s="7"/>
    </row>
    <row r="165" spans="1:17" x14ac:dyDescent="0.25">
      <c r="A165" s="14">
        <v>17</v>
      </c>
      <c r="B165" s="2"/>
      <c r="C165" s="2"/>
      <c r="D165" s="26" t="s">
        <v>67</v>
      </c>
      <c r="E165" s="2"/>
      <c r="F165" s="3">
        <v>0</v>
      </c>
      <c r="G165" s="3"/>
      <c r="H165" s="3">
        <f>SUM(H163:H164)</f>
        <v>1500</v>
      </c>
      <c r="I165" s="3"/>
      <c r="J165" s="4">
        <f>SUM(J163:J164)</f>
        <v>15152</v>
      </c>
      <c r="K165" s="3"/>
      <c r="L165" s="3">
        <f>SUM(L163:L164)</f>
        <v>-13652</v>
      </c>
      <c r="M165" s="3"/>
      <c r="N165" s="3">
        <f>SUM(N163:N164)</f>
        <v>1500</v>
      </c>
      <c r="O165" s="3"/>
      <c r="P165" s="39">
        <f>SUM(P163:P164)</f>
        <v>14000</v>
      </c>
      <c r="Q165" s="7"/>
    </row>
    <row r="166" spans="1:17" x14ac:dyDescent="0.25">
      <c r="A166" s="14">
        <v>18</v>
      </c>
      <c r="B166" s="14"/>
      <c r="C166" s="7"/>
      <c r="D166" s="2" t="s">
        <v>68</v>
      </c>
      <c r="E166" s="7"/>
      <c r="F166" s="8"/>
      <c r="G166" s="8"/>
      <c r="H166" s="8"/>
      <c r="I166" s="8"/>
      <c r="J166" s="9"/>
      <c r="K166" s="8"/>
      <c r="L166" s="8"/>
      <c r="M166" s="8"/>
      <c r="N166" s="8"/>
      <c r="O166" s="8"/>
      <c r="P166" s="41"/>
      <c r="Q166" s="7"/>
    </row>
    <row r="167" spans="1:17" x14ac:dyDescent="0.25">
      <c r="A167" s="14">
        <v>19</v>
      </c>
      <c r="B167" s="6">
        <v>433</v>
      </c>
      <c r="C167" s="7"/>
      <c r="D167" s="7" t="s">
        <v>82</v>
      </c>
      <c r="E167" s="7"/>
      <c r="F167" s="8">
        <v>0</v>
      </c>
      <c r="G167" s="8"/>
      <c r="H167" s="8">
        <v>3000</v>
      </c>
      <c r="I167" s="8">
        <v>50</v>
      </c>
      <c r="J167" s="9">
        <v>0</v>
      </c>
      <c r="K167" s="14"/>
      <c r="L167" s="8">
        <f>SUM(H167-J167)</f>
        <v>3000</v>
      </c>
      <c r="M167" s="14"/>
      <c r="N167" s="8">
        <f>SUM(J167+L167)</f>
        <v>3000</v>
      </c>
      <c r="O167" s="14"/>
      <c r="P167" s="46">
        <v>1200</v>
      </c>
      <c r="Q167" s="7"/>
    </row>
    <row r="168" spans="1:17" s="19" customFormat="1" x14ac:dyDescent="0.25">
      <c r="A168" s="14">
        <v>20</v>
      </c>
      <c r="B168" s="6">
        <v>434</v>
      </c>
      <c r="C168" s="7"/>
      <c r="D168" s="7" t="s">
        <v>83</v>
      </c>
      <c r="E168" s="2"/>
      <c r="F168" s="47">
        <v>0</v>
      </c>
      <c r="G168" s="14"/>
      <c r="H168" s="14">
        <v>20000</v>
      </c>
      <c r="I168" s="14"/>
      <c r="J168" s="48">
        <v>17008</v>
      </c>
      <c r="K168" s="8"/>
      <c r="L168" s="8">
        <f>SUM(H168-J168)</f>
        <v>2992</v>
      </c>
      <c r="M168" s="8"/>
      <c r="N168" s="8">
        <f>SUM(J168+L168)</f>
        <v>20000</v>
      </c>
      <c r="O168" s="8"/>
      <c r="P168" s="41">
        <v>20000</v>
      </c>
      <c r="Q168" s="2"/>
    </row>
    <row r="169" spans="1:17" x14ac:dyDescent="0.25">
      <c r="A169" s="14">
        <v>21</v>
      </c>
      <c r="B169" s="2"/>
      <c r="C169" s="2"/>
      <c r="D169" s="26" t="s">
        <v>69</v>
      </c>
      <c r="E169" s="2"/>
      <c r="F169" s="3">
        <f>SUM(F167:F168)</f>
        <v>0</v>
      </c>
      <c r="G169" s="3"/>
      <c r="H169" s="3">
        <f>SUM(H167:H168)</f>
        <v>23000</v>
      </c>
      <c r="I169" s="3"/>
      <c r="J169" s="4">
        <f t="shared" ref="J169:P169" si="25">SUM(J167:J168)</f>
        <v>17008</v>
      </c>
      <c r="K169" s="3"/>
      <c r="L169" s="3">
        <f t="shared" si="25"/>
        <v>5992</v>
      </c>
      <c r="M169" s="3"/>
      <c r="N169" s="3">
        <f t="shared" si="25"/>
        <v>23000</v>
      </c>
      <c r="O169" s="3"/>
      <c r="P169" s="39">
        <f t="shared" si="25"/>
        <v>21200</v>
      </c>
      <c r="Q169" s="7"/>
    </row>
    <row r="170" spans="1:17" s="19" customFormat="1" x14ac:dyDescent="0.25">
      <c r="A170" s="14">
        <v>22</v>
      </c>
      <c r="B170" s="2"/>
      <c r="C170" s="2"/>
      <c r="D170" s="2" t="s">
        <v>84</v>
      </c>
      <c r="E170" s="2"/>
      <c r="F170" s="3"/>
      <c r="G170" s="3"/>
      <c r="H170" s="3"/>
      <c r="I170" s="3"/>
      <c r="J170" s="4"/>
      <c r="K170" s="3"/>
      <c r="L170" s="3"/>
      <c r="M170" s="3"/>
      <c r="N170" s="3"/>
      <c r="O170" s="3"/>
      <c r="P170" s="39"/>
      <c r="Q170" s="2"/>
    </row>
    <row r="171" spans="1:17" s="19" customFormat="1" x14ac:dyDescent="0.25">
      <c r="A171" s="14">
        <v>23</v>
      </c>
      <c r="B171" s="6">
        <v>437.7</v>
      </c>
      <c r="C171" s="14"/>
      <c r="D171" s="23" t="s">
        <v>130</v>
      </c>
      <c r="E171" s="14"/>
      <c r="F171" s="8">
        <v>0</v>
      </c>
      <c r="G171" s="8"/>
      <c r="H171" s="8">
        <v>26385</v>
      </c>
      <c r="I171" s="8"/>
      <c r="J171" s="49">
        <v>13995</v>
      </c>
      <c r="K171" s="8"/>
      <c r="L171" s="8">
        <f t="shared" ref="L171:L177" si="26">SUM(H171-J171)</f>
        <v>12390</v>
      </c>
      <c r="M171" s="8"/>
      <c r="N171" s="8">
        <f t="shared" ref="N171:N177" si="27">SUM(J171+L171)</f>
        <v>26385</v>
      </c>
      <c r="O171" s="8"/>
      <c r="P171" s="41">
        <v>35000</v>
      </c>
      <c r="Q171" s="2"/>
    </row>
    <row r="172" spans="1:17" s="19" customFormat="1" x14ac:dyDescent="0.25">
      <c r="A172" s="14"/>
      <c r="B172" s="6">
        <v>437.26</v>
      </c>
      <c r="C172" s="14"/>
      <c r="D172" s="23" t="s">
        <v>184</v>
      </c>
      <c r="E172" s="14"/>
      <c r="F172" s="8"/>
      <c r="G172" s="8"/>
      <c r="H172" s="8"/>
      <c r="I172" s="8"/>
      <c r="J172" s="50">
        <v>927</v>
      </c>
      <c r="K172" s="8"/>
      <c r="L172" s="8"/>
      <c r="M172" s="8"/>
      <c r="N172" s="8"/>
      <c r="O172" s="8"/>
      <c r="P172" s="41">
        <v>700</v>
      </c>
      <c r="Q172" s="2"/>
    </row>
    <row r="173" spans="1:17" s="19" customFormat="1" x14ac:dyDescent="0.25">
      <c r="A173" s="14">
        <v>24</v>
      </c>
      <c r="B173" s="14">
        <v>452.37200000000001</v>
      </c>
      <c r="C173" s="23"/>
      <c r="D173" s="23" t="s">
        <v>105</v>
      </c>
      <c r="E173" s="23"/>
      <c r="F173" s="8">
        <v>0</v>
      </c>
      <c r="G173" s="8"/>
      <c r="H173" s="8">
        <v>13000</v>
      </c>
      <c r="I173" s="8"/>
      <c r="J173" s="9">
        <v>4805</v>
      </c>
      <c r="K173" s="8"/>
      <c r="L173" s="8">
        <f t="shared" si="26"/>
        <v>8195</v>
      </c>
      <c r="M173" s="8"/>
      <c r="N173" s="8">
        <f t="shared" si="27"/>
        <v>13000</v>
      </c>
      <c r="O173" s="8"/>
      <c r="P173" s="41">
        <v>10000</v>
      </c>
      <c r="Q173" s="2"/>
    </row>
    <row r="174" spans="1:17" s="19" customFormat="1" x14ac:dyDescent="0.25">
      <c r="A174" s="14">
        <v>25</v>
      </c>
      <c r="B174" s="6"/>
      <c r="C174" s="7"/>
      <c r="D174" s="7"/>
      <c r="E174" s="7"/>
      <c r="F174" s="8">
        <v>0</v>
      </c>
      <c r="G174" s="8"/>
      <c r="H174" s="8">
        <v>0</v>
      </c>
      <c r="I174" s="8"/>
      <c r="J174" s="9">
        <v>0</v>
      </c>
      <c r="K174" s="8"/>
      <c r="L174" s="8">
        <f t="shared" si="26"/>
        <v>0</v>
      </c>
      <c r="M174" s="8"/>
      <c r="N174" s="8">
        <f t="shared" si="27"/>
        <v>0</v>
      </c>
      <c r="O174" s="8"/>
      <c r="P174" s="41">
        <v>0</v>
      </c>
      <c r="Q174" s="2"/>
    </row>
    <row r="175" spans="1:17" x14ac:dyDescent="0.25">
      <c r="A175" s="14">
        <v>26</v>
      </c>
      <c r="B175" s="6">
        <v>454.37</v>
      </c>
      <c r="C175" s="7"/>
      <c r="D175" s="7" t="s">
        <v>117</v>
      </c>
      <c r="E175" s="7"/>
      <c r="F175" s="8">
        <v>0</v>
      </c>
      <c r="G175" s="8"/>
      <c r="H175" s="8">
        <v>700</v>
      </c>
      <c r="I175" s="8"/>
      <c r="J175" s="9">
        <v>1492</v>
      </c>
      <c r="K175" s="8"/>
      <c r="L175" s="8">
        <f t="shared" si="26"/>
        <v>-792</v>
      </c>
      <c r="M175" s="8"/>
      <c r="N175" s="8">
        <f t="shared" si="27"/>
        <v>700</v>
      </c>
      <c r="O175" s="8"/>
      <c r="P175" s="41">
        <v>2000</v>
      </c>
      <c r="Q175" s="7"/>
    </row>
    <row r="176" spans="1:17" x14ac:dyDescent="0.25">
      <c r="A176" s="14"/>
      <c r="B176" s="6"/>
      <c r="C176" s="7"/>
      <c r="D176" s="7"/>
      <c r="E176" s="7"/>
      <c r="F176" s="8">
        <v>0</v>
      </c>
      <c r="G176" s="8"/>
      <c r="H176" s="8">
        <v>0</v>
      </c>
      <c r="I176" s="8"/>
      <c r="J176" s="9"/>
      <c r="K176" s="8"/>
      <c r="L176" s="8">
        <f t="shared" si="26"/>
        <v>0</v>
      </c>
      <c r="M176" s="8"/>
      <c r="N176" s="8">
        <f t="shared" si="27"/>
        <v>0</v>
      </c>
      <c r="O176" s="8"/>
      <c r="P176" s="41"/>
      <c r="Q176" s="7"/>
    </row>
    <row r="177" spans="1:17" x14ac:dyDescent="0.25">
      <c r="A177" s="14"/>
      <c r="B177" s="6"/>
      <c r="C177" s="7"/>
      <c r="D177" s="7"/>
      <c r="E177" s="7"/>
      <c r="F177" s="8">
        <v>0</v>
      </c>
      <c r="G177" s="8"/>
      <c r="H177" s="8">
        <v>0</v>
      </c>
      <c r="I177" s="8"/>
      <c r="J177" s="9">
        <v>0</v>
      </c>
      <c r="K177" s="8"/>
      <c r="L177" s="8">
        <f t="shared" si="26"/>
        <v>0</v>
      </c>
      <c r="M177" s="8"/>
      <c r="N177" s="8">
        <f t="shared" si="27"/>
        <v>0</v>
      </c>
      <c r="O177" s="8"/>
      <c r="P177" s="41"/>
      <c r="Q177" s="7"/>
    </row>
    <row r="178" spans="1:17" x14ac:dyDescent="0.25">
      <c r="A178" s="14">
        <v>27</v>
      </c>
      <c r="B178" s="2"/>
      <c r="C178" s="2"/>
      <c r="D178" s="26" t="s">
        <v>77</v>
      </c>
      <c r="E178" s="2"/>
      <c r="F178" s="3">
        <f>SUM(F171:F177)</f>
        <v>0</v>
      </c>
      <c r="G178" s="3"/>
      <c r="H178" s="3">
        <f>SUM(H171:H177)</f>
        <v>40085</v>
      </c>
      <c r="I178" s="3"/>
      <c r="J178" s="4">
        <f>SUM(J171:J177)</f>
        <v>21219</v>
      </c>
      <c r="K178" s="3"/>
      <c r="L178" s="3">
        <f>SUM(L174:L175)</f>
        <v>-792</v>
      </c>
      <c r="M178" s="3"/>
      <c r="N178" s="3">
        <f>SUM(N174:N175)</f>
        <v>700</v>
      </c>
      <c r="O178" s="3"/>
      <c r="P178" s="39">
        <f>SUM(P171:P176)</f>
        <v>47700</v>
      </c>
      <c r="Q178" s="7"/>
    </row>
    <row r="179" spans="1:17" x14ac:dyDescent="0.25">
      <c r="A179" s="14">
        <v>28</v>
      </c>
      <c r="B179" s="2"/>
      <c r="C179" s="2"/>
      <c r="D179" s="2" t="s">
        <v>41</v>
      </c>
      <c r="E179" s="2"/>
      <c r="F179" s="3">
        <f>SUM(F154+F161+F165+F169+F178)</f>
        <v>0</v>
      </c>
      <c r="G179" s="3">
        <f t="shared" ref="G179:P179" si="28">SUM(G154+G161+G165+G169+G178)</f>
        <v>0</v>
      </c>
      <c r="H179" s="3">
        <f t="shared" si="28"/>
        <v>114585</v>
      </c>
      <c r="I179" s="3">
        <f t="shared" si="28"/>
        <v>0</v>
      </c>
      <c r="J179" s="4">
        <f>SUM(J169+J165+J178+J161+J154)</f>
        <v>101721</v>
      </c>
      <c r="K179" s="3">
        <f t="shared" si="28"/>
        <v>0</v>
      </c>
      <c r="L179" s="3">
        <f t="shared" si="28"/>
        <v>-6630</v>
      </c>
      <c r="M179" s="3">
        <f t="shared" si="28"/>
        <v>0</v>
      </c>
      <c r="N179" s="3">
        <f t="shared" si="28"/>
        <v>75200</v>
      </c>
      <c r="O179" s="3">
        <f t="shared" si="28"/>
        <v>0</v>
      </c>
      <c r="P179" s="43">
        <f t="shared" si="28"/>
        <v>138200</v>
      </c>
      <c r="Q179" s="7"/>
    </row>
    <row r="180" spans="1:17" s="19" customFormat="1" x14ac:dyDescent="0.25">
      <c r="A180" s="14"/>
      <c r="B180" s="14"/>
      <c r="C180" s="7"/>
      <c r="D180" s="7"/>
      <c r="E180" s="7"/>
      <c r="F180" s="8"/>
      <c r="G180" s="8"/>
      <c r="H180" s="8"/>
      <c r="I180" s="8"/>
      <c r="J180" s="2"/>
      <c r="K180" s="8"/>
      <c r="L180" s="8"/>
      <c r="M180" s="8"/>
      <c r="N180" s="22" t="s">
        <v>110</v>
      </c>
      <c r="O180" s="8"/>
      <c r="P180" s="8"/>
      <c r="Q180" s="2"/>
    </row>
    <row r="181" spans="1:17" s="19" customFormat="1" x14ac:dyDescent="0.25">
      <c r="A181" s="14"/>
      <c r="B181" s="14"/>
      <c r="C181" s="7"/>
      <c r="D181" s="7"/>
      <c r="E181" s="7"/>
      <c r="F181" s="8"/>
      <c r="G181" s="8"/>
      <c r="H181" s="8"/>
      <c r="I181" s="8"/>
      <c r="J181" s="8"/>
      <c r="K181" s="8"/>
      <c r="L181" s="8"/>
      <c r="M181" s="8"/>
      <c r="N181" s="3"/>
      <c r="O181" s="8"/>
      <c r="P181" s="8"/>
      <c r="Q181" s="2"/>
    </row>
    <row r="182" spans="1:17" s="19" customFormat="1" x14ac:dyDescent="0.25">
      <c r="A182" s="14"/>
      <c r="B182" s="14"/>
      <c r="C182" s="7"/>
      <c r="D182" s="7"/>
      <c r="E182" s="7"/>
      <c r="F182" s="8"/>
      <c r="G182" s="8"/>
      <c r="H182" s="8"/>
      <c r="I182" s="8"/>
      <c r="J182" s="8"/>
      <c r="K182" s="8"/>
      <c r="L182" s="8"/>
      <c r="M182" s="8"/>
      <c r="N182" s="3"/>
      <c r="O182" s="8"/>
      <c r="P182" s="8"/>
      <c r="Q182" s="2"/>
    </row>
    <row r="183" spans="1:17" x14ac:dyDescent="0.25">
      <c r="A183" s="14"/>
      <c r="B183" s="14"/>
      <c r="C183" s="7"/>
      <c r="D183" s="37" t="s">
        <v>85</v>
      </c>
      <c r="E183" s="7"/>
      <c r="F183" s="3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7"/>
    </row>
    <row r="184" spans="1:17" x14ac:dyDescent="0.25">
      <c r="A184" s="14"/>
      <c r="B184" s="1"/>
      <c r="C184" s="2"/>
      <c r="D184" s="2"/>
      <c r="E184" s="2"/>
      <c r="F184" s="2"/>
      <c r="G184" s="2"/>
      <c r="H184" s="2">
        <v>2025</v>
      </c>
      <c r="I184" s="2"/>
      <c r="J184" s="17">
        <v>2025</v>
      </c>
      <c r="K184" s="2"/>
      <c r="L184" s="2">
        <v>2025</v>
      </c>
      <c r="M184" s="2"/>
      <c r="N184" s="2">
        <v>2025</v>
      </c>
      <c r="O184" s="2"/>
      <c r="P184" s="38">
        <v>2026</v>
      </c>
      <c r="Q184" s="7"/>
    </row>
    <row r="185" spans="1:17" x14ac:dyDescent="0.25">
      <c r="A185" s="14"/>
      <c r="B185" s="1"/>
      <c r="C185" s="2"/>
      <c r="D185" s="2"/>
      <c r="E185" s="2"/>
      <c r="F185" s="3" t="s">
        <v>95</v>
      </c>
      <c r="G185" s="3"/>
      <c r="H185" s="3" t="s">
        <v>96</v>
      </c>
      <c r="I185" s="3"/>
      <c r="J185" s="4" t="s">
        <v>75</v>
      </c>
      <c r="K185" s="3"/>
      <c r="L185" s="3" t="s">
        <v>16</v>
      </c>
      <c r="M185" s="3"/>
      <c r="N185" s="3" t="s">
        <v>17</v>
      </c>
      <c r="O185" s="3"/>
      <c r="P185" s="39" t="s">
        <v>18</v>
      </c>
      <c r="Q185" s="7"/>
    </row>
    <row r="186" spans="1:17" x14ac:dyDescent="0.25">
      <c r="A186" s="14"/>
      <c r="B186" s="1"/>
      <c r="C186" s="2"/>
      <c r="D186" s="2"/>
      <c r="E186" s="2"/>
      <c r="F186" s="3" t="s">
        <v>19</v>
      </c>
      <c r="G186" s="3"/>
      <c r="H186" s="3" t="s">
        <v>20</v>
      </c>
      <c r="I186" s="3"/>
      <c r="J186" s="4" t="s">
        <v>48</v>
      </c>
      <c r="K186" s="3"/>
      <c r="L186" s="3" t="s">
        <v>21</v>
      </c>
      <c r="M186" s="3"/>
      <c r="N186" s="3" t="s">
        <v>22</v>
      </c>
      <c r="O186" s="3"/>
      <c r="P186" s="39" t="s">
        <v>20</v>
      </c>
      <c r="Q186" s="7"/>
    </row>
    <row r="187" spans="1:17" x14ac:dyDescent="0.25">
      <c r="A187" s="14"/>
      <c r="B187" s="1" t="s">
        <v>108</v>
      </c>
      <c r="C187" s="2"/>
      <c r="D187" s="2" t="s">
        <v>142</v>
      </c>
      <c r="E187" s="2"/>
      <c r="F187" s="3"/>
      <c r="G187" s="3"/>
      <c r="H187" s="3"/>
      <c r="I187" s="3"/>
      <c r="J187" s="4"/>
      <c r="K187" s="3"/>
      <c r="L187" s="3"/>
      <c r="M187" s="3"/>
      <c r="N187" s="3"/>
      <c r="O187" s="3"/>
      <c r="P187" s="39"/>
      <c r="Q187" s="7"/>
    </row>
    <row r="188" spans="1:17" x14ac:dyDescent="0.25">
      <c r="A188" s="14">
        <v>1</v>
      </c>
      <c r="B188" s="14"/>
      <c r="C188" s="7"/>
      <c r="D188" s="7"/>
      <c r="E188" s="7"/>
      <c r="F188" s="8"/>
      <c r="G188" s="8"/>
      <c r="H188" s="8"/>
      <c r="I188" s="8"/>
      <c r="J188" s="9"/>
      <c r="K188" s="8"/>
      <c r="L188" s="8"/>
      <c r="M188" s="8"/>
      <c r="N188" s="8"/>
      <c r="O188" s="8"/>
      <c r="P188" s="41"/>
      <c r="Q188" s="7"/>
    </row>
    <row r="189" spans="1:17" x14ac:dyDescent="0.25">
      <c r="A189" s="14">
        <v>2</v>
      </c>
      <c r="B189" s="6">
        <v>486</v>
      </c>
      <c r="C189" s="7"/>
      <c r="D189" s="7" t="s">
        <v>120</v>
      </c>
      <c r="E189" s="7"/>
      <c r="F189" s="8">
        <v>0</v>
      </c>
      <c r="G189" s="8"/>
      <c r="H189" s="8">
        <v>40000</v>
      </c>
      <c r="I189" s="8"/>
      <c r="J189" s="9">
        <v>35857</v>
      </c>
      <c r="K189" s="8"/>
      <c r="L189" s="8">
        <f>SUM(H189-J189)</f>
        <v>4143</v>
      </c>
      <c r="M189" s="8"/>
      <c r="N189" s="8">
        <f>SUM(J189+L189)</f>
        <v>40000</v>
      </c>
      <c r="O189" s="8"/>
      <c r="P189" s="41">
        <v>40000</v>
      </c>
      <c r="Q189" s="7" t="s">
        <v>134</v>
      </c>
    </row>
    <row r="190" spans="1:17" x14ac:dyDescent="0.25">
      <c r="A190" s="14">
        <v>3</v>
      </c>
      <c r="B190" s="2"/>
      <c r="C190" s="2"/>
      <c r="D190" s="26" t="s">
        <v>118</v>
      </c>
      <c r="E190" s="2"/>
      <c r="F190" s="3">
        <v>0</v>
      </c>
      <c r="G190" s="3"/>
      <c r="H190" s="3">
        <f t="shared" ref="H190:P190" si="29">SUM(H189)</f>
        <v>40000</v>
      </c>
      <c r="I190" s="3"/>
      <c r="J190" s="4">
        <f t="shared" si="29"/>
        <v>35857</v>
      </c>
      <c r="K190" s="3"/>
      <c r="L190" s="3">
        <f t="shared" si="29"/>
        <v>4143</v>
      </c>
      <c r="M190" s="3"/>
      <c r="N190" s="3">
        <f t="shared" si="29"/>
        <v>40000</v>
      </c>
      <c r="O190" s="3"/>
      <c r="P190" s="39">
        <f t="shared" si="29"/>
        <v>40000</v>
      </c>
      <c r="Q190" s="7"/>
    </row>
    <row r="191" spans="1:17" x14ac:dyDescent="0.25">
      <c r="A191" s="14">
        <v>4</v>
      </c>
      <c r="B191" s="14"/>
      <c r="C191" s="7"/>
      <c r="D191" s="2" t="s">
        <v>111</v>
      </c>
      <c r="E191" s="7"/>
      <c r="F191" s="8"/>
      <c r="G191" s="8"/>
      <c r="H191" s="8"/>
      <c r="I191" s="8"/>
      <c r="J191" s="9"/>
      <c r="K191" s="8"/>
      <c r="L191" s="8"/>
      <c r="M191" s="8"/>
      <c r="N191" s="8"/>
      <c r="O191" s="8"/>
      <c r="P191" s="41"/>
      <c r="Q191" s="7"/>
    </row>
    <row r="192" spans="1:17" x14ac:dyDescent="0.25">
      <c r="A192" s="14">
        <v>5</v>
      </c>
      <c r="B192" s="6">
        <v>481</v>
      </c>
      <c r="C192" s="7"/>
      <c r="D192" s="7" t="s">
        <v>6</v>
      </c>
      <c r="E192" s="7"/>
      <c r="F192" s="8"/>
      <c r="G192" s="8"/>
      <c r="H192" s="8">
        <v>152152</v>
      </c>
      <c r="I192" s="8"/>
      <c r="J192" s="9">
        <v>98771</v>
      </c>
      <c r="K192" s="8"/>
      <c r="L192" s="8"/>
      <c r="M192" s="8"/>
      <c r="N192" s="8"/>
      <c r="O192" s="8"/>
      <c r="P192" s="51">
        <v>200774</v>
      </c>
      <c r="Q192" s="52" t="s">
        <v>195</v>
      </c>
    </row>
    <row r="193" spans="1:17" x14ac:dyDescent="0.25">
      <c r="A193" s="14">
        <v>6</v>
      </c>
      <c r="B193" s="14">
        <v>481.19200000000001</v>
      </c>
      <c r="C193" s="7"/>
      <c r="D193" s="7" t="s">
        <v>112</v>
      </c>
      <c r="E193" s="7"/>
      <c r="F193" s="8">
        <v>0</v>
      </c>
      <c r="G193" s="8"/>
      <c r="H193" s="8">
        <v>10500</v>
      </c>
      <c r="I193" s="8"/>
      <c r="J193" s="9">
        <v>10604</v>
      </c>
      <c r="K193" s="8"/>
      <c r="L193" s="8">
        <f>SUM(H193-J193)</f>
        <v>-104</v>
      </c>
      <c r="M193" s="8"/>
      <c r="N193" s="8">
        <f>SUM(J193+L193)</f>
        <v>10500</v>
      </c>
      <c r="O193" s="8"/>
      <c r="P193" s="41">
        <v>11000</v>
      </c>
      <c r="Q193" s="7"/>
    </row>
    <row r="194" spans="1:17" x14ac:dyDescent="0.25">
      <c r="A194" s="14">
        <v>7</v>
      </c>
      <c r="B194" s="14">
        <v>481.19400000000002</v>
      </c>
      <c r="C194" s="7"/>
      <c r="D194" s="7" t="s">
        <v>4</v>
      </c>
      <c r="E194" s="7"/>
      <c r="F194" s="8">
        <v>0</v>
      </c>
      <c r="G194" s="8"/>
      <c r="H194" s="8">
        <v>2000</v>
      </c>
      <c r="I194" s="8"/>
      <c r="J194" s="9">
        <v>1565</v>
      </c>
      <c r="K194" s="8"/>
      <c r="L194" s="8">
        <f>SUM(H194-J194)</f>
        <v>435</v>
      </c>
      <c r="M194" s="8"/>
      <c r="N194" s="8">
        <f>SUM(J194+L194)</f>
        <v>2000</v>
      </c>
      <c r="O194" s="8"/>
      <c r="P194" s="41">
        <v>2000</v>
      </c>
      <c r="Q194" s="7"/>
    </row>
    <row r="195" spans="1:17" x14ac:dyDescent="0.25">
      <c r="A195" s="14">
        <v>8</v>
      </c>
      <c r="B195" s="14">
        <v>481.197</v>
      </c>
      <c r="C195" s="7"/>
      <c r="D195" s="7" t="s">
        <v>119</v>
      </c>
      <c r="E195" s="7"/>
      <c r="F195" s="8">
        <v>0</v>
      </c>
      <c r="G195" s="8"/>
      <c r="H195" s="8">
        <v>45876</v>
      </c>
      <c r="I195" s="8"/>
      <c r="J195" s="9">
        <v>26049</v>
      </c>
      <c r="K195" s="8"/>
      <c r="L195" s="8">
        <f>SUM(H195-J195)</f>
        <v>19827</v>
      </c>
      <c r="M195" s="8"/>
      <c r="N195" s="8">
        <f>SUM(J195+L195)</f>
        <v>45876</v>
      </c>
      <c r="O195" s="8"/>
      <c r="P195" s="51">
        <v>64894</v>
      </c>
      <c r="Q195" s="7" t="s">
        <v>198</v>
      </c>
    </row>
    <row r="196" spans="1:17" x14ac:dyDescent="0.25">
      <c r="A196" s="14">
        <v>9</v>
      </c>
      <c r="B196" s="14">
        <v>487.19600000000003</v>
      </c>
      <c r="C196" s="7"/>
      <c r="D196" s="7" t="s">
        <v>147</v>
      </c>
      <c r="E196" s="7"/>
      <c r="F196" s="8">
        <v>0</v>
      </c>
      <c r="G196" s="8"/>
      <c r="H196" s="8">
        <v>71820</v>
      </c>
      <c r="I196" s="8"/>
      <c r="J196" s="9">
        <v>60175</v>
      </c>
      <c r="K196" s="8"/>
      <c r="L196" s="8">
        <f>SUM(H196-J196)</f>
        <v>11645</v>
      </c>
      <c r="M196" s="8"/>
      <c r="N196" s="8">
        <f>SUM(J196+L196)</f>
        <v>71820</v>
      </c>
      <c r="O196" s="8"/>
      <c r="P196" s="51">
        <v>104592</v>
      </c>
      <c r="Q196" s="7" t="s">
        <v>198</v>
      </c>
    </row>
    <row r="197" spans="1:17" x14ac:dyDescent="0.25">
      <c r="A197" s="14">
        <v>10</v>
      </c>
      <c r="B197" s="2"/>
      <c r="C197" s="2"/>
      <c r="D197" s="26" t="s">
        <v>74</v>
      </c>
      <c r="E197" s="2"/>
      <c r="F197" s="3">
        <f>SUM(F193:F196)</f>
        <v>0</v>
      </c>
      <c r="G197" s="3"/>
      <c r="H197" s="3">
        <f>SUM(H192:H196)</f>
        <v>282348</v>
      </c>
      <c r="I197" s="3"/>
      <c r="J197" s="4">
        <f>SUM(J192:J196)</f>
        <v>197164</v>
      </c>
      <c r="K197" s="3"/>
      <c r="L197" s="3">
        <f>SUM(L193:L196)</f>
        <v>31803</v>
      </c>
      <c r="M197" s="3"/>
      <c r="N197" s="3">
        <f>SUM(N193:N196)</f>
        <v>130196</v>
      </c>
      <c r="O197" s="3"/>
      <c r="P197" s="39">
        <f>SUM(P192:P196)</f>
        <v>383260</v>
      </c>
      <c r="Q197" s="7"/>
    </row>
    <row r="198" spans="1:17" x14ac:dyDescent="0.25">
      <c r="A198" s="14">
        <v>11</v>
      </c>
      <c r="B198" s="6">
        <v>489.01</v>
      </c>
      <c r="C198" s="7"/>
      <c r="D198" s="7" t="s">
        <v>72</v>
      </c>
      <c r="E198" s="7"/>
      <c r="F198" s="8">
        <v>0</v>
      </c>
      <c r="G198" s="8"/>
      <c r="H198" s="8">
        <v>0</v>
      </c>
      <c r="I198" s="8"/>
      <c r="J198" s="9">
        <v>75</v>
      </c>
      <c r="K198" s="8"/>
      <c r="L198" s="8"/>
      <c r="M198" s="8"/>
      <c r="N198" s="8"/>
      <c r="O198" s="8"/>
      <c r="P198" s="41">
        <v>500</v>
      </c>
      <c r="Q198" s="7"/>
    </row>
    <row r="199" spans="1:17" x14ac:dyDescent="0.25">
      <c r="A199" s="14">
        <v>12</v>
      </c>
      <c r="B199" s="6">
        <v>489</v>
      </c>
      <c r="C199" s="7"/>
      <c r="D199" s="7" t="s">
        <v>185</v>
      </c>
      <c r="E199" s="7"/>
      <c r="F199" s="8">
        <v>0</v>
      </c>
      <c r="G199" s="8"/>
      <c r="H199" s="8">
        <v>0</v>
      </c>
      <c r="I199" s="8"/>
      <c r="J199" s="9">
        <v>117</v>
      </c>
      <c r="K199" s="8"/>
      <c r="L199" s="8"/>
      <c r="M199" s="8"/>
      <c r="N199" s="8"/>
      <c r="O199" s="8"/>
      <c r="P199" s="41">
        <v>0</v>
      </c>
      <c r="Q199" s="7"/>
    </row>
    <row r="200" spans="1:17" x14ac:dyDescent="0.25">
      <c r="A200" s="14">
        <v>13</v>
      </c>
      <c r="B200" s="14"/>
      <c r="C200" s="7"/>
      <c r="D200" s="2" t="s">
        <v>73</v>
      </c>
      <c r="E200" s="7"/>
      <c r="F200" s="3">
        <f>SUM(F198:F199)</f>
        <v>0</v>
      </c>
      <c r="G200" s="8"/>
      <c r="H200" s="8"/>
      <c r="I200" s="8"/>
      <c r="J200" s="4">
        <f>SUM(J198:J199)</f>
        <v>192</v>
      </c>
      <c r="K200" s="8"/>
      <c r="L200" s="8"/>
      <c r="M200" s="8"/>
      <c r="N200" s="8"/>
      <c r="O200" s="8"/>
      <c r="P200" s="41">
        <v>0</v>
      </c>
      <c r="Q200" s="7"/>
    </row>
    <row r="201" spans="1:17" s="19" customFormat="1" x14ac:dyDescent="0.25">
      <c r="A201" s="14">
        <v>14</v>
      </c>
      <c r="B201" s="14"/>
      <c r="C201" s="7"/>
      <c r="D201" s="2" t="s">
        <v>137</v>
      </c>
      <c r="E201" s="7"/>
      <c r="F201" s="8"/>
      <c r="G201" s="8"/>
      <c r="H201" s="8"/>
      <c r="I201" s="8"/>
      <c r="J201" s="9"/>
      <c r="K201" s="8"/>
      <c r="L201" s="8"/>
      <c r="M201" s="8"/>
      <c r="N201" s="8"/>
      <c r="O201" s="8"/>
      <c r="P201" s="41"/>
      <c r="Q201" s="2"/>
    </row>
    <row r="202" spans="1:17" s="19" customFormat="1" x14ac:dyDescent="0.25">
      <c r="A202" s="14">
        <v>15</v>
      </c>
      <c r="B202" s="6">
        <v>230.07</v>
      </c>
      <c r="C202" s="7"/>
      <c r="D202" s="7" t="s">
        <v>113</v>
      </c>
      <c r="E202" s="7"/>
      <c r="F202" s="8">
        <v>0</v>
      </c>
      <c r="G202" s="8"/>
      <c r="H202" s="8">
        <v>0</v>
      </c>
      <c r="I202" s="8"/>
      <c r="J202" s="9">
        <v>0</v>
      </c>
      <c r="K202" s="8"/>
      <c r="L202" s="8">
        <f>SUM(H202-J202)</f>
        <v>0</v>
      </c>
      <c r="M202" s="8"/>
      <c r="N202" s="8">
        <f>SUM(J202+L202)</f>
        <v>0</v>
      </c>
      <c r="O202" s="8"/>
      <c r="P202" s="41">
        <v>0</v>
      </c>
      <c r="Q202" s="2"/>
    </row>
    <row r="203" spans="1:17" x14ac:dyDescent="0.25">
      <c r="A203" s="14">
        <v>16</v>
      </c>
      <c r="B203" s="6">
        <v>492.07</v>
      </c>
      <c r="C203" s="7"/>
      <c r="D203" s="7" t="s">
        <v>102</v>
      </c>
      <c r="E203" s="7"/>
      <c r="F203" s="8">
        <v>0</v>
      </c>
      <c r="G203" s="8"/>
      <c r="H203" s="8">
        <v>2000</v>
      </c>
      <c r="I203" s="8"/>
      <c r="J203" s="9">
        <v>0</v>
      </c>
      <c r="K203" s="8"/>
      <c r="L203" s="8">
        <f>SUM(H203-J203)</f>
        <v>2000</v>
      </c>
      <c r="M203" s="8"/>
      <c r="N203" s="8">
        <f>SUM(J203+L203)</f>
        <v>2000</v>
      </c>
      <c r="O203" s="8"/>
      <c r="P203" s="41">
        <v>1000</v>
      </c>
      <c r="Q203" s="7"/>
    </row>
    <row r="204" spans="1:17" s="19" customFormat="1" x14ac:dyDescent="0.25">
      <c r="A204" s="14">
        <v>17</v>
      </c>
      <c r="B204" s="6">
        <v>106.02</v>
      </c>
      <c r="C204" s="7"/>
      <c r="D204" s="7" t="s">
        <v>101</v>
      </c>
      <c r="E204" s="7"/>
      <c r="F204" s="8">
        <v>0</v>
      </c>
      <c r="G204" s="8"/>
      <c r="H204" s="8">
        <v>1500</v>
      </c>
      <c r="I204" s="8"/>
      <c r="J204" s="9">
        <v>1321</v>
      </c>
      <c r="K204" s="8"/>
      <c r="L204" s="8">
        <f>SUM(H204-J204)</f>
        <v>179</v>
      </c>
      <c r="M204" s="8"/>
      <c r="N204" s="8">
        <f>SUM(J204+L204)</f>
        <v>1500</v>
      </c>
      <c r="O204" s="8"/>
      <c r="P204" s="40">
        <v>1500</v>
      </c>
      <c r="Q204" s="2"/>
    </row>
    <row r="205" spans="1:17" x14ac:dyDescent="0.25">
      <c r="A205" s="14">
        <v>18</v>
      </c>
      <c r="B205" s="53">
        <v>100.08</v>
      </c>
      <c r="C205" s="2"/>
      <c r="D205" s="7" t="s">
        <v>186</v>
      </c>
      <c r="E205" s="7"/>
      <c r="F205" s="8">
        <v>0</v>
      </c>
      <c r="G205" s="8"/>
      <c r="H205" s="8">
        <v>25000</v>
      </c>
      <c r="I205" s="8"/>
      <c r="J205" s="9">
        <v>12829</v>
      </c>
      <c r="K205" s="8"/>
      <c r="L205" s="8">
        <f>SUM(H205-J205)</f>
        <v>12171</v>
      </c>
      <c r="M205" s="8"/>
      <c r="N205" s="8">
        <f>SUM(J205+L205)</f>
        <v>25000</v>
      </c>
      <c r="O205" s="8"/>
      <c r="P205" s="40">
        <v>15000</v>
      </c>
      <c r="Q205" s="7"/>
    </row>
    <row r="206" spans="1:17" x14ac:dyDescent="0.25">
      <c r="A206" s="14">
        <v>19</v>
      </c>
      <c r="B206" s="53">
        <v>492.06</v>
      </c>
      <c r="C206" s="2"/>
      <c r="D206" s="26" t="s">
        <v>123</v>
      </c>
      <c r="E206" s="2"/>
      <c r="F206" s="2">
        <v>0</v>
      </c>
      <c r="G206" s="2"/>
      <c r="H206" s="2">
        <v>187639</v>
      </c>
      <c r="I206" s="2"/>
      <c r="J206" s="4">
        <v>0</v>
      </c>
      <c r="K206" s="2"/>
      <c r="L206" s="2">
        <v>-4206</v>
      </c>
      <c r="M206" s="2"/>
      <c r="N206" s="2"/>
      <c r="O206" s="2"/>
      <c r="P206" s="38">
        <v>0</v>
      </c>
      <c r="Q206" s="7"/>
    </row>
    <row r="207" spans="1:17" x14ac:dyDescent="0.25">
      <c r="A207" s="14">
        <v>20</v>
      </c>
      <c r="B207" s="53">
        <v>493</v>
      </c>
      <c r="C207" s="2"/>
      <c r="D207" s="26" t="s">
        <v>124</v>
      </c>
      <c r="E207" s="2"/>
      <c r="F207" s="2">
        <v>0</v>
      </c>
      <c r="G207" s="2"/>
      <c r="H207" s="2"/>
      <c r="I207" s="2"/>
      <c r="J207" s="17">
        <v>0</v>
      </c>
      <c r="K207" s="2"/>
      <c r="L207" s="2">
        <v>23755</v>
      </c>
      <c r="M207" s="2"/>
      <c r="N207" s="2"/>
      <c r="O207" s="2"/>
      <c r="P207" s="38">
        <v>0</v>
      </c>
      <c r="Q207" s="7"/>
    </row>
    <row r="208" spans="1:17" x14ac:dyDescent="0.25">
      <c r="A208" s="14">
        <v>21</v>
      </c>
      <c r="B208" s="14"/>
      <c r="C208" s="7"/>
      <c r="D208" s="7"/>
      <c r="E208" s="7"/>
      <c r="F208" s="8"/>
      <c r="G208" s="8"/>
      <c r="H208" s="8"/>
      <c r="I208" s="8"/>
      <c r="J208" s="9"/>
      <c r="K208" s="8"/>
      <c r="L208" s="8"/>
      <c r="M208" s="8"/>
      <c r="N208" s="8"/>
      <c r="O208" s="8"/>
      <c r="P208" s="41"/>
      <c r="Q208" s="7"/>
    </row>
    <row r="209" spans="1:17" x14ac:dyDescent="0.25">
      <c r="A209" s="14">
        <v>22</v>
      </c>
      <c r="B209" s="14"/>
      <c r="C209" s="7"/>
      <c r="D209" s="26" t="s">
        <v>44</v>
      </c>
      <c r="E209" s="2"/>
      <c r="F209" s="3">
        <f>SUM(F202:F207)</f>
        <v>0</v>
      </c>
      <c r="G209" s="3"/>
      <c r="H209" s="3">
        <v>28500</v>
      </c>
      <c r="I209" s="3"/>
      <c r="J209" s="4">
        <f>SUM(J202:J207)</f>
        <v>14150</v>
      </c>
      <c r="K209" s="3"/>
      <c r="L209" s="3">
        <f>SUM(L202+L203+L204+L205+L206+L207)</f>
        <v>33899</v>
      </c>
      <c r="M209" s="3"/>
      <c r="N209" s="3">
        <f>SUM(N202:N205)</f>
        <v>28500</v>
      </c>
      <c r="O209" s="3"/>
      <c r="P209" s="39">
        <v>17500</v>
      </c>
      <c r="Q209" s="7"/>
    </row>
    <row r="210" spans="1:17" x14ac:dyDescent="0.25">
      <c r="A210" s="14">
        <v>23</v>
      </c>
      <c r="B210" s="14"/>
      <c r="C210" s="7"/>
      <c r="D210" s="2" t="s">
        <v>41</v>
      </c>
      <c r="E210" s="2"/>
      <c r="F210" s="3">
        <f t="shared" ref="F210:P210" si="30">SUM(F190+F197+F209)</f>
        <v>0</v>
      </c>
      <c r="G210" s="3">
        <f t="shared" si="30"/>
        <v>0</v>
      </c>
      <c r="H210" s="3">
        <f t="shared" si="30"/>
        <v>350848</v>
      </c>
      <c r="I210" s="3">
        <f t="shared" si="30"/>
        <v>0</v>
      </c>
      <c r="J210" s="4">
        <f>SUM(J209+J200+J197+J190)</f>
        <v>247363</v>
      </c>
      <c r="K210" s="3">
        <f t="shared" si="30"/>
        <v>0</v>
      </c>
      <c r="L210" s="3">
        <f t="shared" si="30"/>
        <v>69845</v>
      </c>
      <c r="M210" s="3">
        <f t="shared" si="30"/>
        <v>0</v>
      </c>
      <c r="N210" s="3">
        <f t="shared" si="30"/>
        <v>198696</v>
      </c>
      <c r="O210" s="3">
        <f t="shared" si="30"/>
        <v>0</v>
      </c>
      <c r="P210" s="39">
        <f t="shared" si="30"/>
        <v>440760</v>
      </c>
      <c r="Q210" s="7"/>
    </row>
    <row r="211" spans="1:17" x14ac:dyDescent="0.25">
      <c r="A211" s="14">
        <v>24</v>
      </c>
      <c r="B211" s="2"/>
      <c r="C211" s="2"/>
      <c r="D211" s="7"/>
      <c r="E211" s="7"/>
      <c r="F211" s="8"/>
      <c r="G211" s="8"/>
      <c r="H211" s="8"/>
      <c r="I211" s="8"/>
      <c r="J211" s="9">
        <v>0</v>
      </c>
      <c r="K211" s="8"/>
      <c r="L211" s="8"/>
      <c r="M211" s="8"/>
      <c r="N211" s="8"/>
      <c r="O211" s="8"/>
      <c r="P211" s="41"/>
      <c r="Q211" s="7"/>
    </row>
    <row r="212" spans="1:17" x14ac:dyDescent="0.25">
      <c r="A212" s="14">
        <v>25</v>
      </c>
      <c r="B212" s="14"/>
      <c r="C212" s="7"/>
      <c r="D212" s="2" t="s">
        <v>5</v>
      </c>
      <c r="E212" s="2"/>
      <c r="F212" s="3">
        <f>SUM(F97+F104+F108+F112+F123+F128+F132+F140+F154+F161+F165+F169+F178+F190+F197+F209)</f>
        <v>0</v>
      </c>
      <c r="G212" s="3">
        <f>SUM(G97+G104+G108+G112+G123+G128+G132+G140+G154+G161+G165+G169+G178+G190+G197+G209)</f>
        <v>0</v>
      </c>
      <c r="H212" s="3">
        <f>SUM(H210+H179+H141+H113)</f>
        <v>679110</v>
      </c>
      <c r="I212" s="3">
        <f>SUM(I97+I104+I108+I112+I123+I128+I132+I140+I154+I161+I165+I169+I178+I190+I197+I209)</f>
        <v>0</v>
      </c>
      <c r="J212" s="4">
        <f>SUM(J210+J179+J141+J113)</f>
        <v>591835</v>
      </c>
      <c r="K212" s="3">
        <f>SUM(K97+K104+K108+K112+K123+K128+K132+K140+K154+K161+K165+K169+K178+K190+K197+K209)</f>
        <v>0</v>
      </c>
      <c r="L212" s="3">
        <f>SUM(L210+L179+L141+L113)</f>
        <v>34141</v>
      </c>
      <c r="M212" s="3">
        <f>SUM(M97+M104+M108+M112+M123+M128+M132+M140+M154+M161+M165+M169+M178+M190+M197+M209)</f>
        <v>0</v>
      </c>
      <c r="N212" s="3">
        <f>SUM(N210+N179+N141+N113)</f>
        <v>490236</v>
      </c>
      <c r="O212" s="3">
        <f>SUM(O97+O104+O108+O112+O123+O128+O132+O140+O154+O161+O165+O169+O178+O190+O197+O209)</f>
        <v>0</v>
      </c>
      <c r="P212" s="54">
        <f>SUM(P210+P179+P141+P113)</f>
        <v>756596</v>
      </c>
      <c r="Q212" s="7"/>
    </row>
    <row r="213" spans="1:17" x14ac:dyDescent="0.25">
      <c r="A213" s="14">
        <v>26</v>
      </c>
      <c r="B213" s="14"/>
      <c r="C213" s="7"/>
      <c r="D213" s="7"/>
      <c r="E213" s="7"/>
      <c r="F213" s="8"/>
      <c r="G213" s="8"/>
      <c r="H213" s="8"/>
      <c r="I213" s="8"/>
      <c r="J213" s="9"/>
      <c r="K213" s="8"/>
      <c r="L213" s="8"/>
      <c r="M213" s="8"/>
      <c r="N213" s="8"/>
      <c r="O213" s="8"/>
      <c r="P213" s="8"/>
      <c r="Q213" s="7"/>
    </row>
    <row r="214" spans="1:17" x14ac:dyDescent="0.25">
      <c r="A214" s="14">
        <v>27</v>
      </c>
      <c r="B214" s="14"/>
      <c r="C214" s="7"/>
      <c r="D214" s="7"/>
      <c r="E214" s="7"/>
      <c r="F214" s="8"/>
      <c r="G214" s="8"/>
      <c r="H214" s="8"/>
      <c r="I214" s="8"/>
      <c r="J214" s="9"/>
      <c r="K214" s="8"/>
      <c r="L214" s="8"/>
      <c r="M214" s="8"/>
      <c r="N214" s="8"/>
      <c r="O214" s="8"/>
      <c r="P214" s="8"/>
      <c r="Q214" s="7"/>
    </row>
    <row r="215" spans="1:17" x14ac:dyDescent="0.25">
      <c r="A215" s="14">
        <v>28</v>
      </c>
      <c r="B215" s="6"/>
      <c r="C215" s="7"/>
      <c r="D215" s="7"/>
      <c r="E215" s="7"/>
      <c r="F215" s="8"/>
      <c r="G215" s="8"/>
      <c r="H215" s="8"/>
      <c r="I215" s="8"/>
      <c r="J215" s="9">
        <v>0</v>
      </c>
      <c r="K215" s="8"/>
      <c r="L215" s="8"/>
      <c r="M215" s="8"/>
      <c r="N215" s="8"/>
      <c r="O215" s="8"/>
      <c r="P215" s="8">
        <v>0</v>
      </c>
      <c r="Q215" s="7"/>
    </row>
    <row r="216" spans="1:17" x14ac:dyDescent="0.25">
      <c r="A216" s="14">
        <v>29</v>
      </c>
      <c r="B216" s="14"/>
      <c r="C216" s="7"/>
      <c r="D216" s="7" t="s">
        <v>132</v>
      </c>
      <c r="E216" s="7"/>
      <c r="F216" s="8"/>
      <c r="G216" s="8"/>
      <c r="H216" s="8"/>
      <c r="I216" s="8"/>
      <c r="J216" s="9">
        <f>SUM(J212+J215)</f>
        <v>591835</v>
      </c>
      <c r="K216" s="8"/>
      <c r="L216" s="8"/>
      <c r="M216" s="8"/>
      <c r="N216" s="8"/>
      <c r="O216" s="8"/>
      <c r="P216" s="8"/>
      <c r="Q216" s="7"/>
    </row>
    <row r="217" spans="1:17" x14ac:dyDescent="0.25">
      <c r="A217" s="14">
        <v>30</v>
      </c>
      <c r="B217" s="14"/>
      <c r="C217" s="7"/>
      <c r="D217" s="7"/>
      <c r="E217" s="7"/>
      <c r="F217" s="8"/>
      <c r="G217" s="8"/>
      <c r="H217" s="8"/>
      <c r="I217" s="8"/>
      <c r="J217" s="8"/>
      <c r="K217" s="8"/>
      <c r="L217" s="8"/>
      <c r="M217" s="8"/>
      <c r="N217" s="8" t="s">
        <v>80</v>
      </c>
      <c r="O217" s="8"/>
      <c r="P217" s="8"/>
      <c r="Q217" s="7"/>
    </row>
    <row r="218" spans="1:17" x14ac:dyDescent="0.25">
      <c r="A218" s="14">
        <v>31</v>
      </c>
      <c r="B218" s="14"/>
      <c r="C218" s="7"/>
      <c r="D218" s="7"/>
      <c r="E218" s="7"/>
      <c r="F218" s="8"/>
      <c r="G218" s="8"/>
      <c r="H218" s="8"/>
      <c r="I218" s="8"/>
      <c r="J218" s="8"/>
      <c r="K218" s="8"/>
      <c r="L218" s="8"/>
      <c r="M218" s="8"/>
      <c r="N218" s="8" t="s">
        <v>141</v>
      </c>
      <c r="O218" s="8"/>
      <c r="P218" s="8"/>
      <c r="Q218" s="7"/>
    </row>
    <row r="219" spans="1:17" x14ac:dyDescent="0.25">
      <c r="A219" s="14">
        <v>32</v>
      </c>
      <c r="B219" s="14"/>
      <c r="C219" s="7"/>
      <c r="D219" s="7"/>
      <c r="E219" s="7"/>
      <c r="F219" s="8"/>
      <c r="G219" s="8"/>
      <c r="H219" s="8"/>
      <c r="I219" s="8"/>
      <c r="J219" s="8"/>
      <c r="K219" s="8"/>
      <c r="L219" s="8"/>
      <c r="M219" s="8"/>
      <c r="N219" s="55">
        <f>SUM(P65+P78-P212)</f>
        <v>578298</v>
      </c>
      <c r="O219" s="8"/>
      <c r="P219" s="8"/>
      <c r="Q219" s="7"/>
    </row>
    <row r="220" spans="1:17" x14ac:dyDescent="0.25">
      <c r="A220" s="14">
        <v>33</v>
      </c>
      <c r="B220" s="14"/>
      <c r="C220" s="7"/>
      <c r="D220" s="7"/>
      <c r="E220" s="7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7"/>
    </row>
    <row r="221" spans="1:17" x14ac:dyDescent="0.25">
      <c r="A221" s="14">
        <v>34</v>
      </c>
      <c r="B221" s="14"/>
      <c r="C221" s="7"/>
      <c r="D221" s="7"/>
      <c r="E221" s="7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7"/>
    </row>
    <row r="222" spans="1:17" x14ac:dyDescent="0.25">
      <c r="A222" s="14"/>
      <c r="B222" s="14"/>
      <c r="C222" s="7"/>
      <c r="D222" s="7"/>
      <c r="E222" s="7"/>
      <c r="F222" s="8"/>
      <c r="G222" s="8"/>
      <c r="H222" s="8"/>
      <c r="I222" s="8"/>
      <c r="J222" s="8"/>
      <c r="K222" s="8"/>
      <c r="L222" s="8"/>
      <c r="M222" s="8"/>
      <c r="N222" s="56" t="s">
        <v>114</v>
      </c>
      <c r="O222" s="8"/>
      <c r="P222" s="8"/>
      <c r="Q222" s="7"/>
    </row>
    <row r="223" spans="1:17" x14ac:dyDescent="0.25">
      <c r="A223" s="14"/>
      <c r="B223" s="14"/>
      <c r="C223" s="7"/>
      <c r="D223" s="7"/>
      <c r="E223" s="7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7"/>
    </row>
  </sheetData>
  <phoneticPr fontId="0" type="noConversion"/>
  <pageMargins left="0.5" right="0.5" top="0.5" bottom="0.5" header="0.5" footer="0.5"/>
  <pageSetup scale="86" orientation="landscape" horizontalDpi="300" verticalDpi="300"/>
  <headerFooter alignWithMargins="0"/>
  <rowBreaks count="5" manualBreakCount="5">
    <brk id="37" max="16383" man="1"/>
    <brk id="78" max="16383" man="1"/>
    <brk id="114" max="16383" man="1"/>
    <brk id="142" max="16383" man="1"/>
    <brk id="182" max="16383" man="1"/>
  </rowBreaks>
  <colBreaks count="1" manualBreakCount="1">
    <brk id="17" max="1048575" man="1"/>
  </colBreaks>
  <ignoredErrors>
    <ignoredError sqref="F35 F49 H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189B-9C75-44C0-96B9-D394BC2B4FC8}">
  <sheetPr>
    <pageSetUpPr fitToPage="1"/>
  </sheetPr>
  <dimension ref="A1:P28"/>
  <sheetViews>
    <sheetView tabSelected="1" workbookViewId="0">
      <selection activeCell="J8" sqref="J8"/>
    </sheetView>
  </sheetViews>
  <sheetFormatPr defaultColWidth="11.42578125" defaultRowHeight="15" x14ac:dyDescent="0.25"/>
  <cols>
    <col min="1" max="1" width="3.7109375" style="24" customWidth="1"/>
    <col min="2" max="2" width="11.7109375" style="24" customWidth="1"/>
    <col min="3" max="3" width="0.85546875" style="16" customWidth="1"/>
    <col min="4" max="4" width="29.85546875" style="16" customWidth="1"/>
    <col min="5" max="5" width="0.85546875" style="16" customWidth="1"/>
    <col min="6" max="6" width="12.7109375" style="57" customWidth="1"/>
    <col min="7" max="7" width="0.85546875" style="57" customWidth="1"/>
    <col min="8" max="8" width="12.7109375" style="57" customWidth="1"/>
    <col min="9" max="9" width="0.85546875" style="57" customWidth="1"/>
    <col min="10" max="10" width="12.7109375" style="57" customWidth="1"/>
    <col min="11" max="11" width="0.85546875" style="57" customWidth="1"/>
    <col min="12" max="12" width="12.7109375" style="57" customWidth="1"/>
    <col min="13" max="13" width="0.85546875" style="57" customWidth="1"/>
    <col min="14" max="14" width="12.7109375" style="57" customWidth="1"/>
    <col min="15" max="15" width="0.85546875" style="57" customWidth="1"/>
    <col min="16" max="16" width="12.7109375" style="57" customWidth="1"/>
    <col min="17" max="16384" width="11.42578125" style="16"/>
  </cols>
  <sheetData>
    <row r="1" spans="1:16" x14ac:dyDescent="0.25">
      <c r="A1" s="14"/>
      <c r="B1" s="14"/>
      <c r="C1" s="7"/>
      <c r="D1" s="3" t="s">
        <v>197</v>
      </c>
      <c r="E1" s="7"/>
      <c r="F1" s="3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14"/>
      <c r="B2" s="1"/>
      <c r="C2" s="2"/>
      <c r="D2" s="2"/>
      <c r="E2" s="2"/>
      <c r="F2" s="2"/>
      <c r="G2" s="2"/>
      <c r="H2" s="2">
        <v>2025</v>
      </c>
      <c r="I2" s="2"/>
      <c r="J2" s="17">
        <v>2025</v>
      </c>
      <c r="K2" s="2"/>
      <c r="L2" s="2">
        <v>2025</v>
      </c>
      <c r="M2" s="2"/>
      <c r="N2" s="2">
        <v>2025</v>
      </c>
      <c r="O2" s="2"/>
      <c r="P2" s="18">
        <v>2026</v>
      </c>
    </row>
    <row r="3" spans="1:16" x14ac:dyDescent="0.25">
      <c r="A3" s="14"/>
      <c r="B3" s="1"/>
      <c r="C3" s="2"/>
      <c r="D3" s="2"/>
      <c r="E3" s="2"/>
      <c r="F3" s="3" t="s">
        <v>95</v>
      </c>
      <c r="G3" s="3"/>
      <c r="H3" s="3" t="s">
        <v>96</v>
      </c>
      <c r="I3" s="3"/>
      <c r="J3" s="4" t="s">
        <v>75</v>
      </c>
      <c r="K3" s="3"/>
      <c r="L3" s="3" t="s">
        <v>16</v>
      </c>
      <c r="M3" s="3"/>
      <c r="N3" s="3" t="s">
        <v>17</v>
      </c>
      <c r="O3" s="3"/>
      <c r="P3" s="5" t="s">
        <v>18</v>
      </c>
    </row>
    <row r="4" spans="1:16" x14ac:dyDescent="0.25">
      <c r="A4" s="14"/>
      <c r="B4" s="1"/>
      <c r="C4" s="2"/>
      <c r="D4" s="2"/>
      <c r="E4" s="2"/>
      <c r="F4" s="3" t="s">
        <v>19</v>
      </c>
      <c r="G4" s="3"/>
      <c r="H4" s="3" t="s">
        <v>20</v>
      </c>
      <c r="I4" s="3"/>
      <c r="J4" s="4" t="s">
        <v>48</v>
      </c>
      <c r="K4" s="3"/>
      <c r="L4" s="3" t="s">
        <v>21</v>
      </c>
      <c r="M4" s="3"/>
      <c r="N4" s="3" t="s">
        <v>22</v>
      </c>
      <c r="O4" s="3"/>
      <c r="P4" s="5" t="s">
        <v>20</v>
      </c>
    </row>
    <row r="5" spans="1:16" x14ac:dyDescent="0.25">
      <c r="A5" s="14"/>
      <c r="B5" s="1" t="s">
        <v>108</v>
      </c>
      <c r="C5" s="2"/>
      <c r="D5" s="2" t="s">
        <v>19</v>
      </c>
      <c r="E5" s="2"/>
      <c r="F5" s="8"/>
      <c r="G5" s="3"/>
      <c r="H5" s="3"/>
      <c r="I5" s="3"/>
      <c r="J5" s="4"/>
      <c r="K5" s="3"/>
      <c r="L5" s="3"/>
      <c r="M5" s="3"/>
      <c r="N5" s="3"/>
      <c r="O5" s="3"/>
      <c r="P5" s="5"/>
    </row>
    <row r="6" spans="1:16" x14ac:dyDescent="0.25">
      <c r="A6" s="14">
        <v>1</v>
      </c>
      <c r="B6" s="14"/>
      <c r="C6" s="7"/>
      <c r="D6" s="7" t="s">
        <v>53</v>
      </c>
      <c r="E6" s="7"/>
      <c r="F6" s="8"/>
      <c r="G6" s="14"/>
      <c r="H6" s="58">
        <v>144000</v>
      </c>
      <c r="I6" s="8"/>
      <c r="J6" s="9">
        <v>98296</v>
      </c>
      <c r="K6" s="8"/>
      <c r="L6" s="8">
        <v>117158</v>
      </c>
      <c r="M6" s="8"/>
      <c r="N6" s="8">
        <f>SUM(J6+L6)</f>
        <v>215454</v>
      </c>
      <c r="O6" s="8"/>
      <c r="P6" s="10">
        <v>100000</v>
      </c>
    </row>
    <row r="7" spans="1:16" x14ac:dyDescent="0.25">
      <c r="A7" s="14">
        <v>2</v>
      </c>
      <c r="B7" s="6"/>
      <c r="C7" s="7"/>
      <c r="D7" s="7" t="s">
        <v>152</v>
      </c>
      <c r="E7" s="7"/>
      <c r="F7" s="8">
        <v>0</v>
      </c>
      <c r="G7" s="8"/>
      <c r="H7" s="58">
        <v>600</v>
      </c>
      <c r="I7" s="8"/>
      <c r="J7" s="9">
        <v>326</v>
      </c>
      <c r="K7" s="8"/>
      <c r="L7" s="8">
        <v>200</v>
      </c>
      <c r="M7" s="8"/>
      <c r="N7" s="8">
        <f>SUM(J7+L7)</f>
        <v>526</v>
      </c>
      <c r="O7" s="8"/>
      <c r="P7" s="10">
        <v>350</v>
      </c>
    </row>
    <row r="8" spans="1:16" x14ac:dyDescent="0.25">
      <c r="A8" s="14">
        <v>3</v>
      </c>
      <c r="B8" s="6"/>
      <c r="C8" s="7"/>
      <c r="D8" s="27" t="s">
        <v>199</v>
      </c>
      <c r="E8" s="7"/>
      <c r="F8" s="2">
        <v>0</v>
      </c>
      <c r="G8" s="8"/>
      <c r="H8" s="59">
        <v>64508</v>
      </c>
      <c r="I8" s="8"/>
      <c r="J8" s="9">
        <v>64508</v>
      </c>
      <c r="K8" s="8"/>
      <c r="L8" s="8">
        <v>69815</v>
      </c>
      <c r="M8" s="8"/>
      <c r="N8" s="8">
        <f>SUM(J8+L8)</f>
        <v>134323</v>
      </c>
      <c r="O8" s="8"/>
      <c r="P8" s="13">
        <v>63464</v>
      </c>
    </row>
    <row r="9" spans="1:16" s="19" customFormat="1" x14ac:dyDescent="0.25">
      <c r="A9" s="14">
        <v>4</v>
      </c>
      <c r="B9" s="53"/>
      <c r="C9" s="2"/>
      <c r="D9" s="26" t="s">
        <v>149</v>
      </c>
      <c r="E9" s="2"/>
      <c r="F9" s="8">
        <v>0</v>
      </c>
      <c r="G9" s="3"/>
      <c r="H9" s="60">
        <v>0</v>
      </c>
      <c r="I9" s="3"/>
      <c r="J9" s="4">
        <v>0</v>
      </c>
      <c r="K9" s="3"/>
      <c r="L9" s="3">
        <v>0</v>
      </c>
      <c r="M9" s="3"/>
      <c r="N9" s="3">
        <v>0</v>
      </c>
      <c r="O9" s="3"/>
      <c r="P9" s="5">
        <v>0</v>
      </c>
    </row>
    <row r="10" spans="1:16" s="19" customFormat="1" x14ac:dyDescent="0.25">
      <c r="A10" s="14"/>
      <c r="B10" s="53"/>
      <c r="C10" s="2"/>
      <c r="D10" s="26" t="s">
        <v>150</v>
      </c>
      <c r="E10" s="2"/>
      <c r="F10" s="3"/>
      <c r="G10" s="3"/>
      <c r="H10" s="60">
        <f>SUM(H6:H9)</f>
        <v>209108</v>
      </c>
      <c r="I10" s="3"/>
      <c r="J10" s="4">
        <f>SUM(J6:J9)</f>
        <v>163130</v>
      </c>
      <c r="K10" s="3"/>
      <c r="L10" s="3">
        <f>SUM(L6:L9)</f>
        <v>187173</v>
      </c>
      <c r="M10" s="3"/>
      <c r="N10" s="3">
        <f>SUM(N8)+N7+N6+N9</f>
        <v>350303</v>
      </c>
      <c r="O10" s="3"/>
      <c r="P10" s="5">
        <f>SUM(P6:P9)</f>
        <v>163814</v>
      </c>
    </row>
    <row r="11" spans="1:16" x14ac:dyDescent="0.25">
      <c r="A11" s="14">
        <v>5</v>
      </c>
      <c r="B11" s="6"/>
      <c r="C11" s="7"/>
      <c r="D11" s="2" t="s">
        <v>54</v>
      </c>
      <c r="E11" s="7"/>
      <c r="F11" s="8"/>
      <c r="G11" s="7"/>
      <c r="H11" s="58"/>
      <c r="I11" s="8"/>
      <c r="J11" s="9"/>
      <c r="K11" s="8"/>
      <c r="L11" s="8"/>
      <c r="M11" s="8"/>
      <c r="N11" s="8"/>
      <c r="O11" s="8"/>
      <c r="P11" s="10"/>
    </row>
    <row r="12" spans="1:16" x14ac:dyDescent="0.25">
      <c r="A12" s="14">
        <v>6</v>
      </c>
      <c r="B12" s="6">
        <v>437.7</v>
      </c>
      <c r="C12" s="7"/>
      <c r="D12" s="7" t="s">
        <v>130</v>
      </c>
      <c r="E12" s="7"/>
      <c r="F12" s="14">
        <v>0</v>
      </c>
      <c r="G12" s="7"/>
      <c r="H12" s="58">
        <v>0</v>
      </c>
      <c r="I12" s="8"/>
      <c r="J12" s="9">
        <v>13995</v>
      </c>
      <c r="K12" s="8"/>
      <c r="L12" s="8">
        <f>SUM(H12-J12)</f>
        <v>-13995</v>
      </c>
      <c r="M12" s="8"/>
      <c r="N12" s="8">
        <f>SUM(J12+L12)</f>
        <v>0</v>
      </c>
      <c r="O12" s="8"/>
      <c r="P12" s="10">
        <v>0</v>
      </c>
    </row>
    <row r="13" spans="1:16" x14ac:dyDescent="0.25">
      <c r="A13" s="14">
        <v>7</v>
      </c>
      <c r="B13" s="6">
        <v>437</v>
      </c>
      <c r="C13" s="7"/>
      <c r="D13" s="7" t="s">
        <v>139</v>
      </c>
      <c r="E13" s="7"/>
      <c r="F13" s="8">
        <v>0</v>
      </c>
      <c r="G13" s="8"/>
      <c r="H13" s="59">
        <v>20000</v>
      </c>
      <c r="I13" s="8"/>
      <c r="J13" s="9">
        <v>927</v>
      </c>
      <c r="K13" s="8"/>
      <c r="L13" s="8">
        <f t="shared" ref="L13:L19" si="0">SUM(H13-J13)</f>
        <v>19073</v>
      </c>
      <c r="M13" s="8"/>
      <c r="N13" s="8">
        <f t="shared" ref="N13:N19" si="1">SUM(J13+L13)</f>
        <v>20000</v>
      </c>
      <c r="O13" s="8"/>
      <c r="P13" s="13">
        <v>20000</v>
      </c>
    </row>
    <row r="14" spans="1:16" x14ac:dyDescent="0.25">
      <c r="A14" s="14">
        <v>8</v>
      </c>
      <c r="B14" s="6"/>
      <c r="C14" s="7"/>
      <c r="D14" s="7" t="s">
        <v>157</v>
      </c>
      <c r="E14" s="7"/>
      <c r="F14" s="8">
        <v>0</v>
      </c>
      <c r="G14" s="8"/>
      <c r="H14" s="59">
        <v>10000</v>
      </c>
      <c r="I14" s="8"/>
      <c r="J14" s="9">
        <v>0</v>
      </c>
      <c r="K14" s="8"/>
      <c r="L14" s="8">
        <f t="shared" si="0"/>
        <v>10000</v>
      </c>
      <c r="M14" s="8"/>
      <c r="N14" s="8">
        <f t="shared" si="1"/>
        <v>10000</v>
      </c>
      <c r="O14" s="8"/>
      <c r="P14" s="13">
        <v>10000</v>
      </c>
    </row>
    <row r="15" spans="1:16" x14ac:dyDescent="0.25">
      <c r="A15" s="14">
        <v>9</v>
      </c>
      <c r="B15" s="6">
        <v>432.22</v>
      </c>
      <c r="C15" s="7"/>
      <c r="D15" s="7" t="s">
        <v>49</v>
      </c>
      <c r="E15" s="7"/>
      <c r="F15" s="8">
        <v>0</v>
      </c>
      <c r="G15" s="8"/>
      <c r="H15" s="59">
        <v>10000</v>
      </c>
      <c r="I15" s="8"/>
      <c r="J15" s="9">
        <v>15152</v>
      </c>
      <c r="K15" s="8"/>
      <c r="L15" s="8">
        <f t="shared" si="0"/>
        <v>-5152</v>
      </c>
      <c r="M15" s="8"/>
      <c r="N15" s="8">
        <f t="shared" si="1"/>
        <v>10000</v>
      </c>
      <c r="O15" s="8"/>
      <c r="P15" s="13">
        <v>10000</v>
      </c>
    </row>
    <row r="16" spans="1:16" x14ac:dyDescent="0.25">
      <c r="A16" s="14">
        <v>10</v>
      </c>
      <c r="B16" s="6">
        <v>436</v>
      </c>
      <c r="C16" s="7"/>
      <c r="D16" s="7" t="s">
        <v>129</v>
      </c>
      <c r="E16" s="7"/>
      <c r="F16" s="8">
        <v>0</v>
      </c>
      <c r="G16" s="8"/>
      <c r="H16" s="58">
        <v>10000</v>
      </c>
      <c r="I16" s="8"/>
      <c r="J16" s="9">
        <v>16527</v>
      </c>
      <c r="K16" s="8"/>
      <c r="L16" s="8">
        <f t="shared" si="0"/>
        <v>-6527</v>
      </c>
      <c r="M16" s="8"/>
      <c r="N16" s="8">
        <f t="shared" si="1"/>
        <v>10000</v>
      </c>
      <c r="O16" s="8"/>
      <c r="P16" s="10">
        <v>10000</v>
      </c>
    </row>
    <row r="17" spans="1:16" x14ac:dyDescent="0.25">
      <c r="A17" s="14">
        <v>11</v>
      </c>
      <c r="B17" s="6"/>
      <c r="C17" s="7"/>
      <c r="D17" s="7" t="s">
        <v>62</v>
      </c>
      <c r="E17" s="7"/>
      <c r="F17" s="8">
        <v>0</v>
      </c>
      <c r="G17" s="8"/>
      <c r="H17" s="58">
        <v>400</v>
      </c>
      <c r="I17" s="8"/>
      <c r="J17" s="9">
        <v>0</v>
      </c>
      <c r="K17" s="8"/>
      <c r="L17" s="8">
        <f t="shared" si="0"/>
        <v>400</v>
      </c>
      <c r="M17" s="8"/>
      <c r="N17" s="8">
        <f t="shared" si="1"/>
        <v>400</v>
      </c>
      <c r="O17" s="8"/>
      <c r="P17" s="10">
        <v>400</v>
      </c>
    </row>
    <row r="18" spans="1:16" x14ac:dyDescent="0.25">
      <c r="A18" s="14">
        <v>12</v>
      </c>
      <c r="B18" s="6">
        <v>430.2</v>
      </c>
      <c r="C18" s="7"/>
      <c r="D18" s="7" t="s">
        <v>131</v>
      </c>
      <c r="E18" s="7"/>
      <c r="F18" s="8">
        <v>0</v>
      </c>
      <c r="G18" s="8"/>
      <c r="H18" s="59">
        <v>12000</v>
      </c>
      <c r="I18" s="8"/>
      <c r="J18" s="9">
        <v>483</v>
      </c>
      <c r="K18" s="8"/>
      <c r="L18" s="8">
        <f t="shared" si="0"/>
        <v>11517</v>
      </c>
      <c r="M18" s="8"/>
      <c r="N18" s="8">
        <f t="shared" si="1"/>
        <v>12000</v>
      </c>
      <c r="O18" s="8"/>
      <c r="P18" s="13">
        <v>12000</v>
      </c>
    </row>
    <row r="19" spans="1:16" x14ac:dyDescent="0.25">
      <c r="A19" s="14">
        <v>13</v>
      </c>
      <c r="B19" s="6">
        <v>434</v>
      </c>
      <c r="C19" s="7"/>
      <c r="D19" s="7" t="s">
        <v>50</v>
      </c>
      <c r="E19" s="7"/>
      <c r="F19" s="8">
        <v>0</v>
      </c>
      <c r="G19" s="8"/>
      <c r="H19" s="58">
        <v>15000</v>
      </c>
      <c r="I19" s="8"/>
      <c r="J19" s="9">
        <v>17008</v>
      </c>
      <c r="K19" s="8"/>
      <c r="L19" s="8">
        <f t="shared" si="0"/>
        <v>-2008</v>
      </c>
      <c r="M19" s="8"/>
      <c r="N19" s="8">
        <f t="shared" si="1"/>
        <v>15000</v>
      </c>
      <c r="O19" s="8"/>
      <c r="P19" s="10">
        <v>15000</v>
      </c>
    </row>
    <row r="20" spans="1:16" x14ac:dyDescent="0.25">
      <c r="A20" s="14">
        <v>14</v>
      </c>
      <c r="B20" s="2"/>
      <c r="C20" s="2"/>
      <c r="D20" s="26" t="s">
        <v>151</v>
      </c>
      <c r="E20" s="2"/>
      <c r="F20" s="3">
        <v>0</v>
      </c>
      <c r="G20" s="3">
        <f t="shared" ref="G20:O20" si="2">SUM(G12:G19)</f>
        <v>0</v>
      </c>
      <c r="H20" s="60">
        <v>0</v>
      </c>
      <c r="I20" s="3">
        <f t="shared" si="2"/>
        <v>0</v>
      </c>
      <c r="J20" s="4">
        <v>0</v>
      </c>
      <c r="K20" s="3">
        <f t="shared" si="2"/>
        <v>0</v>
      </c>
      <c r="L20" s="3">
        <v>0</v>
      </c>
      <c r="M20" s="3">
        <f t="shared" si="2"/>
        <v>0</v>
      </c>
      <c r="N20" s="3">
        <v>0</v>
      </c>
      <c r="O20" s="3">
        <f t="shared" si="2"/>
        <v>0</v>
      </c>
      <c r="P20" s="5">
        <v>0</v>
      </c>
    </row>
    <row r="21" spans="1:16" x14ac:dyDescent="0.25">
      <c r="A21" s="14">
        <v>15</v>
      </c>
      <c r="B21" s="14"/>
      <c r="C21" s="7"/>
      <c r="D21" s="2" t="s">
        <v>148</v>
      </c>
      <c r="E21" s="7"/>
      <c r="F21" s="8">
        <f>SUM(F12:F20)</f>
        <v>0</v>
      </c>
      <c r="G21" s="8"/>
      <c r="H21" s="60">
        <f>SUM(H12:H20)</f>
        <v>77400</v>
      </c>
      <c r="I21" s="8"/>
      <c r="J21" s="9">
        <v>0</v>
      </c>
      <c r="K21" s="8"/>
      <c r="L21" s="8">
        <f>SUM(L12:L20)</f>
        <v>13308</v>
      </c>
      <c r="M21" s="8"/>
      <c r="N21" s="8">
        <f>SUM(N12:N20)</f>
        <v>77400</v>
      </c>
      <c r="O21" s="8"/>
      <c r="P21" s="5">
        <f>SUM(P12:P20)</f>
        <v>77400</v>
      </c>
    </row>
    <row r="22" spans="1:16" x14ac:dyDescent="0.25">
      <c r="A22" s="14">
        <v>16</v>
      </c>
      <c r="B22" s="14"/>
      <c r="C22" s="7"/>
      <c r="D22" s="7"/>
      <c r="E22" s="7"/>
      <c r="F22" s="8"/>
      <c r="G22" s="8"/>
      <c r="H22" s="8"/>
      <c r="I22" s="8"/>
      <c r="J22" s="9">
        <v>0</v>
      </c>
      <c r="K22" s="8"/>
      <c r="L22" s="8"/>
      <c r="M22" s="8"/>
      <c r="N22" s="8"/>
      <c r="O22" s="8"/>
      <c r="P22" s="10"/>
    </row>
    <row r="23" spans="1:16" x14ac:dyDescent="0.25">
      <c r="A23" s="14">
        <v>17</v>
      </c>
      <c r="B23" s="14"/>
      <c r="C23" s="7"/>
      <c r="D23" s="7" t="s">
        <v>158</v>
      </c>
      <c r="E23" s="7"/>
      <c r="F23" s="8"/>
      <c r="G23" s="8"/>
      <c r="H23" s="8"/>
      <c r="I23" s="8"/>
      <c r="J23" s="9">
        <f>SUM(J12:J22)</f>
        <v>64092</v>
      </c>
      <c r="K23" s="8"/>
      <c r="L23" s="8"/>
      <c r="M23" s="8"/>
      <c r="N23" s="8"/>
      <c r="O23" s="8"/>
      <c r="P23" s="10"/>
    </row>
    <row r="24" spans="1:16" x14ac:dyDescent="0.25">
      <c r="A24" s="14">
        <v>18</v>
      </c>
      <c r="B24" s="14"/>
      <c r="C24" s="7"/>
      <c r="D24" s="7" t="s">
        <v>23</v>
      </c>
      <c r="E24" s="7"/>
      <c r="F24" s="8"/>
      <c r="G24" s="8"/>
      <c r="H24" s="8"/>
      <c r="I24" s="8"/>
      <c r="J24" s="9">
        <v>97969</v>
      </c>
      <c r="K24" s="8"/>
      <c r="L24" s="8"/>
      <c r="M24" s="8"/>
      <c r="N24" s="8"/>
      <c r="O24" s="8"/>
      <c r="P24" s="10"/>
    </row>
    <row r="25" spans="1:16" s="61" customFormat="1" x14ac:dyDescent="0.25">
      <c r="A25" s="14">
        <v>19</v>
      </c>
      <c r="B25" s="2"/>
      <c r="C25" s="12"/>
      <c r="D25" s="12" t="s">
        <v>158</v>
      </c>
      <c r="E25" s="12"/>
      <c r="F25" s="3"/>
      <c r="G25" s="3"/>
      <c r="H25" s="3"/>
      <c r="I25" s="3"/>
      <c r="J25" s="4"/>
      <c r="K25" s="3"/>
      <c r="L25" s="3"/>
      <c r="M25" s="3"/>
      <c r="N25" s="3"/>
      <c r="O25" s="3"/>
      <c r="P25" s="29">
        <f>SUM(P10-P21)</f>
        <v>86414</v>
      </c>
    </row>
    <row r="26" spans="1:16" x14ac:dyDescent="0.25">
      <c r="A26" s="14"/>
      <c r="B26" s="14"/>
      <c r="C26" s="7"/>
      <c r="D26" s="7"/>
      <c r="E26" s="7"/>
      <c r="F26" s="8"/>
      <c r="G26" s="8"/>
      <c r="H26" s="8"/>
      <c r="I26" s="8"/>
      <c r="J26" s="8"/>
      <c r="K26" s="8"/>
      <c r="L26" s="8"/>
      <c r="M26" s="8"/>
      <c r="N26" s="22" t="s">
        <v>159</v>
      </c>
      <c r="O26" s="8"/>
      <c r="P26" s="55"/>
    </row>
    <row r="27" spans="1:16" x14ac:dyDescent="0.25">
      <c r="A27" s="14"/>
      <c r="B27" s="14"/>
      <c r="C27" s="7"/>
      <c r="D27" s="7"/>
      <c r="E27" s="7"/>
      <c r="F27" s="8"/>
      <c r="G27" s="8"/>
      <c r="H27" s="8"/>
      <c r="I27" s="8"/>
      <c r="J27" s="8"/>
      <c r="K27" s="8"/>
      <c r="L27" s="8"/>
      <c r="M27" s="8"/>
      <c r="N27" s="7"/>
      <c r="O27" s="8"/>
      <c r="P27" s="8"/>
    </row>
    <row r="28" spans="1:16" x14ac:dyDescent="0.25">
      <c r="A28" s="14"/>
      <c r="B28" s="14"/>
      <c r="C28" s="7"/>
      <c r="D28" s="7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</sheetData>
  <phoneticPr fontId="0" type="noConversion"/>
  <pageMargins left="0.5" right="0.5" top="0.5" bottom="0.5" header="0.5" footer="0.5"/>
  <pageSetup scale="87" orientation="landscape" horizontalDpi="300" verticalDpi="300"/>
  <headerFooter alignWithMargins="0"/>
  <ignoredErrors>
    <ignoredError sqref="L16 N1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</vt:lpstr>
      <vt:lpstr>Liquid Fuels</vt:lpstr>
      <vt:lpstr>'Liquid Fuels'!Print_Area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Fairchance Borough</cp:lastModifiedBy>
  <cp:lastPrinted>2023-12-11T22:30:12Z</cp:lastPrinted>
  <dcterms:created xsi:type="dcterms:W3CDTF">2010-11-17T14:51:33Z</dcterms:created>
  <dcterms:modified xsi:type="dcterms:W3CDTF">2025-12-19T18:18:47Z</dcterms:modified>
</cp:coreProperties>
</file>